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udget Performance\2023 June\"/>
    </mc:Choice>
  </mc:AlternateContent>
  <bookViews>
    <workbookView xWindow="0" yWindow="0" windowWidth="23040" windowHeight="8496"/>
  </bookViews>
  <sheets>
    <sheet name="BUSECO" sheetId="2" r:id="rId1"/>
    <sheet name="CAMELCO" sheetId="3" r:id="rId2"/>
    <sheet name="FIBECO" sheetId="4" r:id="rId3"/>
    <sheet name="LANECO" sheetId="5" r:id="rId4"/>
    <sheet name="MOELCI 1" sheetId="6" r:id="rId5"/>
    <sheet name="MOELCI 2" sheetId="7" r:id="rId6"/>
    <sheet name="MORESCO 1" sheetId="8" r:id="rId7"/>
    <sheet name="MORESCO 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0">BUSECO!$1:$12</definedName>
    <definedName name="_xlnm.Print_Titles" localSheetId="1">CAMELCO!$1:$12</definedName>
    <definedName name="_xlnm.Print_Titles" localSheetId="2">FIBECO!$1:$12</definedName>
    <definedName name="_xlnm.Print_Titles" localSheetId="3">LANECO!$1:$12</definedName>
    <definedName name="_xlnm.Print_Titles" localSheetId="4">'MOELCI 1'!$1:$12</definedName>
    <definedName name="_xlnm.Print_Titles" localSheetId="5">'MOELCI 2'!$1:$12</definedName>
    <definedName name="_xlnm.Print_Titles" localSheetId="6">'MORESCO 1'!$1:$12</definedName>
    <definedName name="_xlnm.Print_Titles" localSheetId="7">'MORESCO 2'!$1:$12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9" l="1"/>
  <c r="B97" i="9"/>
  <c r="D97" i="9" s="1"/>
  <c r="E97" i="9" s="1"/>
  <c r="B96" i="9"/>
  <c r="D96" i="9" s="1"/>
  <c r="E96" i="9" s="1"/>
  <c r="B95" i="9"/>
  <c r="D95" i="9" s="1"/>
  <c r="E95" i="9" s="1"/>
  <c r="B94" i="9"/>
  <c r="D94" i="9" s="1"/>
  <c r="E94" i="9" s="1"/>
  <c r="B93" i="9"/>
  <c r="B92" i="9"/>
  <c r="B91" i="9"/>
  <c r="B86" i="9"/>
  <c r="B85" i="9"/>
  <c r="D85" i="9" s="1"/>
  <c r="E85" i="9" s="1"/>
  <c r="B84" i="9"/>
  <c r="B87" i="9" s="1"/>
  <c r="B81" i="9"/>
  <c r="D81" i="9" s="1"/>
  <c r="E81" i="9" s="1"/>
  <c r="B80" i="9"/>
  <c r="B79" i="9"/>
  <c r="D79" i="9" s="1"/>
  <c r="E79" i="9" s="1"/>
  <c r="B78" i="9"/>
  <c r="D78" i="9" s="1"/>
  <c r="E78" i="9" s="1"/>
  <c r="B77" i="9"/>
  <c r="B76" i="9"/>
  <c r="D76" i="9" s="1"/>
  <c r="E76" i="9" s="1"/>
  <c r="B75" i="9"/>
  <c r="D75" i="9" s="1"/>
  <c r="E75" i="9" s="1"/>
  <c r="B74" i="9"/>
  <c r="B73" i="9"/>
  <c r="D73" i="9" s="1"/>
  <c r="E73" i="9" s="1"/>
  <c r="B72" i="9"/>
  <c r="D72" i="9" s="1"/>
  <c r="E72" i="9" s="1"/>
  <c r="B71" i="9"/>
  <c r="B70" i="9"/>
  <c r="D67" i="9"/>
  <c r="E67" i="9" s="1"/>
  <c r="B67" i="9"/>
  <c r="B66" i="9"/>
  <c r="D66" i="9" s="1"/>
  <c r="E66" i="9" s="1"/>
  <c r="B65" i="9"/>
  <c r="D65" i="9" s="1"/>
  <c r="E65" i="9" s="1"/>
  <c r="B64" i="9"/>
  <c r="B63" i="9"/>
  <c r="B68" i="9" s="1"/>
  <c r="B61" i="9"/>
  <c r="B60" i="9"/>
  <c r="B59" i="9"/>
  <c r="D59" i="9" s="1"/>
  <c r="E59" i="9" s="1"/>
  <c r="B58" i="9"/>
  <c r="D58" i="9" s="1"/>
  <c r="E58" i="9" s="1"/>
  <c r="B57" i="9"/>
  <c r="D57" i="9" s="1"/>
  <c r="E57" i="9" s="1"/>
  <c r="B56" i="9"/>
  <c r="D56" i="9" s="1"/>
  <c r="E56" i="9" s="1"/>
  <c r="B55" i="9"/>
  <c r="B54" i="9"/>
  <c r="B53" i="9"/>
  <c r="D53" i="9" s="1"/>
  <c r="E53" i="9" s="1"/>
  <c r="B52" i="9"/>
  <c r="D52" i="9" s="1"/>
  <c r="E52" i="9" s="1"/>
  <c r="B51" i="9"/>
  <c r="D51" i="9" s="1"/>
  <c r="E51" i="9" s="1"/>
  <c r="B50" i="9"/>
  <c r="D50" i="9" s="1"/>
  <c r="E50" i="9" s="1"/>
  <c r="B49" i="9"/>
  <c r="B48" i="9"/>
  <c r="D47" i="9"/>
  <c r="E47" i="9" s="1"/>
  <c r="B47" i="9"/>
  <c r="B46" i="9"/>
  <c r="B45" i="9"/>
  <c r="B42" i="9"/>
  <c r="B41" i="9"/>
  <c r="B40" i="9"/>
  <c r="D40" i="9" s="1"/>
  <c r="E40" i="9" s="1"/>
  <c r="B39" i="9"/>
  <c r="D39" i="9" s="1"/>
  <c r="E39" i="9" s="1"/>
  <c r="B38" i="9"/>
  <c r="D38" i="9" s="1"/>
  <c r="E38" i="9" s="1"/>
  <c r="B37" i="9"/>
  <c r="B36" i="9"/>
  <c r="D36" i="9" s="1"/>
  <c r="E36" i="9" s="1"/>
  <c r="B35" i="9"/>
  <c r="B34" i="9"/>
  <c r="B33" i="9"/>
  <c r="B32" i="9"/>
  <c r="D32" i="9" s="1"/>
  <c r="E32" i="9" s="1"/>
  <c r="B31" i="9"/>
  <c r="B30" i="9"/>
  <c r="B29" i="9"/>
  <c r="B28" i="9"/>
  <c r="D28" i="9" s="1"/>
  <c r="E28" i="9" s="1"/>
  <c r="B27" i="9"/>
  <c r="D27" i="9" s="1"/>
  <c r="E27" i="9" s="1"/>
  <c r="B26" i="9"/>
  <c r="D26" i="9" s="1"/>
  <c r="E26" i="9" s="1"/>
  <c r="B25" i="9"/>
  <c r="B24" i="9"/>
  <c r="D24" i="9" s="1"/>
  <c r="E24" i="9" s="1"/>
  <c r="B23" i="9"/>
  <c r="B22" i="9"/>
  <c r="D22" i="9" s="1"/>
  <c r="E22" i="9" s="1"/>
  <c r="B21" i="9"/>
  <c r="D21" i="9" s="1"/>
  <c r="E21" i="9" s="1"/>
  <c r="B20" i="9"/>
  <c r="B19" i="9"/>
  <c r="B18" i="9"/>
  <c r="D18" i="9" s="1"/>
  <c r="E18" i="9" s="1"/>
  <c r="B17" i="9"/>
  <c r="B16" i="9"/>
  <c r="B13" i="9"/>
  <c r="B9" i="9"/>
  <c r="B98" i="9" l="1"/>
  <c r="D93" i="9"/>
  <c r="E93" i="9" s="1"/>
  <c r="D49" i="9"/>
  <c r="E49" i="9" s="1"/>
  <c r="D61" i="9"/>
  <c r="E61" i="9" s="1"/>
  <c r="D64" i="9"/>
  <c r="E64" i="9" s="1"/>
  <c r="D25" i="9"/>
  <c r="E25" i="9" s="1"/>
  <c r="D31" i="9"/>
  <c r="E31" i="9" s="1"/>
  <c r="D35" i="9"/>
  <c r="E35" i="9" s="1"/>
  <c r="D37" i="9"/>
  <c r="E37" i="9" s="1"/>
  <c r="D41" i="9"/>
  <c r="E41" i="9" s="1"/>
  <c r="D74" i="9"/>
  <c r="E74" i="9" s="1"/>
  <c r="D80" i="9"/>
  <c r="E80" i="9" s="1"/>
  <c r="D92" i="9"/>
  <c r="E92" i="9" s="1"/>
  <c r="D33" i="9"/>
  <c r="E33" i="9" s="1"/>
  <c r="D34" i="9"/>
  <c r="E34" i="9" s="1"/>
  <c r="D84" i="9"/>
  <c r="E84" i="9" s="1"/>
  <c r="D55" i="9"/>
  <c r="E55" i="9" s="1"/>
  <c r="D63" i="9"/>
  <c r="E63" i="9" s="1"/>
  <c r="D68" i="9"/>
  <c r="E68" i="9" s="1"/>
  <c r="D20" i="9"/>
  <c r="E20" i="9" s="1"/>
  <c r="D29" i="9"/>
  <c r="E29" i="9" s="1"/>
  <c r="D30" i="9"/>
  <c r="E30" i="9" s="1"/>
  <c r="D71" i="9"/>
  <c r="E71" i="9" s="1"/>
  <c r="D77" i="9"/>
  <c r="E77" i="9" s="1"/>
  <c r="D45" i="9"/>
  <c r="E45" i="9" s="1"/>
  <c r="D48" i="9"/>
  <c r="E48" i="9" s="1"/>
  <c r="D54" i="9"/>
  <c r="E54" i="9" s="1"/>
  <c r="D60" i="9"/>
  <c r="E60" i="9" s="1"/>
  <c r="B82" i="9"/>
  <c r="B88" i="9" s="1"/>
  <c r="B99" i="9" s="1"/>
  <c r="B101" i="9" s="1"/>
  <c r="B100" i="8"/>
  <c r="B97" i="8"/>
  <c r="D97" i="8" s="1"/>
  <c r="E97" i="8" s="1"/>
  <c r="B96" i="8"/>
  <c r="D96" i="8" s="1"/>
  <c r="E96" i="8" s="1"/>
  <c r="D95" i="8"/>
  <c r="E95" i="8" s="1"/>
  <c r="B95" i="8"/>
  <c r="B94" i="8"/>
  <c r="B93" i="8"/>
  <c r="B92" i="8"/>
  <c r="B91" i="8"/>
  <c r="D91" i="8" s="1"/>
  <c r="E91" i="8" s="1"/>
  <c r="B86" i="8"/>
  <c r="B85" i="8"/>
  <c r="B84" i="8"/>
  <c r="B81" i="8"/>
  <c r="D81" i="8" s="1"/>
  <c r="E81" i="8" s="1"/>
  <c r="D80" i="8"/>
  <c r="E80" i="8" s="1"/>
  <c r="B80" i="8"/>
  <c r="B79" i="8"/>
  <c r="B78" i="8"/>
  <c r="D78" i="8" s="1"/>
  <c r="E78" i="8" s="1"/>
  <c r="B77" i="8"/>
  <c r="D77" i="8" s="1"/>
  <c r="E77" i="8" s="1"/>
  <c r="B76" i="8"/>
  <c r="D76" i="8" s="1"/>
  <c r="E76" i="8" s="1"/>
  <c r="B75" i="8"/>
  <c r="D75" i="8" s="1"/>
  <c r="E75" i="8" s="1"/>
  <c r="D74" i="8"/>
  <c r="E74" i="8" s="1"/>
  <c r="B74" i="8"/>
  <c r="B73" i="8"/>
  <c r="B72" i="8"/>
  <c r="B71" i="8"/>
  <c r="B70" i="8"/>
  <c r="B67" i="8"/>
  <c r="D67" i="8" s="1"/>
  <c r="E67" i="8" s="1"/>
  <c r="B66" i="8"/>
  <c r="B65" i="8"/>
  <c r="D65" i="8" s="1"/>
  <c r="E65" i="8" s="1"/>
  <c r="B64" i="8"/>
  <c r="D64" i="8" s="1"/>
  <c r="E64" i="8" s="1"/>
  <c r="B63" i="8"/>
  <c r="B61" i="8"/>
  <c r="D61" i="8" s="1"/>
  <c r="E61" i="8" s="1"/>
  <c r="B60" i="8"/>
  <c r="D60" i="8" s="1"/>
  <c r="E60" i="8" s="1"/>
  <c r="B59" i="8"/>
  <c r="D59" i="8" s="1"/>
  <c r="E59" i="8" s="1"/>
  <c r="B58" i="8"/>
  <c r="D58" i="8" s="1"/>
  <c r="E58" i="8" s="1"/>
  <c r="B57" i="8"/>
  <c r="D57" i="8" s="1"/>
  <c r="E57" i="8" s="1"/>
  <c r="B56" i="8"/>
  <c r="D56" i="8" s="1"/>
  <c r="E56" i="8" s="1"/>
  <c r="B55" i="8"/>
  <c r="D55" i="8" s="1"/>
  <c r="E55" i="8" s="1"/>
  <c r="B54" i="8"/>
  <c r="D54" i="8" s="1"/>
  <c r="E54" i="8" s="1"/>
  <c r="B53" i="8"/>
  <c r="D53" i="8" s="1"/>
  <c r="E53" i="8" s="1"/>
  <c r="B52" i="8"/>
  <c r="B51" i="8"/>
  <c r="D51" i="8" s="1"/>
  <c r="E51" i="8" s="1"/>
  <c r="B50" i="8"/>
  <c r="D50" i="8" s="1"/>
  <c r="E50" i="8" s="1"/>
  <c r="B49" i="8"/>
  <c r="D49" i="8" s="1"/>
  <c r="E49" i="8" s="1"/>
  <c r="B48" i="8"/>
  <c r="D48" i="8" s="1"/>
  <c r="E48" i="8" s="1"/>
  <c r="B47" i="8"/>
  <c r="B46" i="8"/>
  <c r="B45" i="8"/>
  <c r="B42" i="8"/>
  <c r="D41" i="8"/>
  <c r="E41" i="8" s="1"/>
  <c r="B41" i="8"/>
  <c r="B40" i="8"/>
  <c r="D40" i="8" s="1"/>
  <c r="E40" i="8" s="1"/>
  <c r="B39" i="8"/>
  <c r="D39" i="8" s="1"/>
  <c r="E39" i="8" s="1"/>
  <c r="B38" i="8"/>
  <c r="D38" i="8" s="1"/>
  <c r="E38" i="8" s="1"/>
  <c r="B37" i="8"/>
  <c r="B36" i="8"/>
  <c r="D36" i="8" s="1"/>
  <c r="E36" i="8" s="1"/>
  <c r="B35" i="8"/>
  <c r="D35" i="8" s="1"/>
  <c r="E35" i="8" s="1"/>
  <c r="B34" i="8"/>
  <c r="B33" i="8"/>
  <c r="B32" i="8"/>
  <c r="D32" i="8" s="1"/>
  <c r="E32" i="8" s="1"/>
  <c r="B31" i="8"/>
  <c r="D31" i="8" s="1"/>
  <c r="E31" i="8" s="1"/>
  <c r="B30" i="8"/>
  <c r="B29" i="8"/>
  <c r="B28" i="8"/>
  <c r="D28" i="8" s="1"/>
  <c r="E28" i="8" s="1"/>
  <c r="B27" i="8"/>
  <c r="B26" i="8"/>
  <c r="D25" i="8"/>
  <c r="E25" i="8" s="1"/>
  <c r="B25" i="8"/>
  <c r="B24" i="8"/>
  <c r="D24" i="8" s="1"/>
  <c r="E24" i="8" s="1"/>
  <c r="B23" i="8"/>
  <c r="D23" i="8" s="1"/>
  <c r="E23" i="8" s="1"/>
  <c r="B22" i="8"/>
  <c r="D22" i="8" s="1"/>
  <c r="E22" i="8" s="1"/>
  <c r="B21" i="8"/>
  <c r="D21" i="8" s="1"/>
  <c r="E21" i="8" s="1"/>
  <c r="B20" i="8"/>
  <c r="B19" i="8"/>
  <c r="D18" i="8"/>
  <c r="E18" i="8" s="1"/>
  <c r="B18" i="8"/>
  <c r="B17" i="8"/>
  <c r="B16" i="8"/>
  <c r="B13" i="8"/>
  <c r="B9" i="8"/>
  <c r="B68" i="8" l="1"/>
  <c r="B87" i="8"/>
  <c r="B82" i="8"/>
  <c r="B98" i="8"/>
  <c r="D92" i="8"/>
  <c r="E92" i="8" s="1"/>
  <c r="D20" i="8"/>
  <c r="E20" i="8" s="1"/>
  <c r="D86" i="9"/>
  <c r="E86" i="9" s="1"/>
  <c r="D87" i="9"/>
  <c r="E87" i="9" s="1"/>
  <c r="D71" i="8"/>
  <c r="E71" i="8" s="1"/>
  <c r="D27" i="8"/>
  <c r="E27" i="8" s="1"/>
  <c r="D34" i="8"/>
  <c r="E34" i="8" s="1"/>
  <c r="D17" i="8"/>
  <c r="E17" i="8" s="1"/>
  <c r="D23" i="9"/>
  <c r="E23" i="9" s="1"/>
  <c r="D86" i="8"/>
  <c r="E86" i="8" s="1"/>
  <c r="D17" i="9"/>
  <c r="E17" i="9" s="1"/>
  <c r="D37" i="8"/>
  <c r="E37" i="8" s="1"/>
  <c r="D73" i="8"/>
  <c r="E73" i="8" s="1"/>
  <c r="D94" i="8"/>
  <c r="E94" i="8" s="1"/>
  <c r="D79" i="8"/>
  <c r="E79" i="8" s="1"/>
  <c r="D85" i="8"/>
  <c r="E85" i="8" s="1"/>
  <c r="D26" i="8"/>
  <c r="E26" i="8" s="1"/>
  <c r="D47" i="8"/>
  <c r="E47" i="8" s="1"/>
  <c r="D66" i="8"/>
  <c r="E66" i="8" s="1"/>
  <c r="D72" i="8"/>
  <c r="E72" i="8" s="1"/>
  <c r="D91" i="9"/>
  <c r="E91" i="9" s="1"/>
  <c r="D98" i="9"/>
  <c r="E98" i="9" s="1"/>
  <c r="B100" i="7"/>
  <c r="D97" i="7"/>
  <c r="E97" i="7" s="1"/>
  <c r="B97" i="7"/>
  <c r="B96" i="7"/>
  <c r="D96" i="7" s="1"/>
  <c r="E96" i="7" s="1"/>
  <c r="B95" i="7"/>
  <c r="D95" i="7" s="1"/>
  <c r="E95" i="7" s="1"/>
  <c r="B94" i="7"/>
  <c r="D94" i="7" s="1"/>
  <c r="E94" i="7" s="1"/>
  <c r="B93" i="7"/>
  <c r="B92" i="7"/>
  <c r="D92" i="7" s="1"/>
  <c r="E92" i="7" s="1"/>
  <c r="B91" i="7"/>
  <c r="B98" i="7" s="1"/>
  <c r="B86" i="7"/>
  <c r="D86" i="7" s="1"/>
  <c r="E86" i="7" s="1"/>
  <c r="B85" i="7"/>
  <c r="B84" i="7"/>
  <c r="B87" i="7" s="1"/>
  <c r="B81" i="7"/>
  <c r="D81" i="7" s="1"/>
  <c r="E81" i="7" s="1"/>
  <c r="B80" i="7"/>
  <c r="B79" i="7"/>
  <c r="B78" i="7"/>
  <c r="D78" i="7" s="1"/>
  <c r="E78" i="7" s="1"/>
  <c r="D77" i="7"/>
  <c r="E77" i="7" s="1"/>
  <c r="B77" i="7"/>
  <c r="B76" i="7"/>
  <c r="D76" i="7" s="1"/>
  <c r="E76" i="7" s="1"/>
  <c r="B75" i="7"/>
  <c r="D75" i="7" s="1"/>
  <c r="E75" i="7" s="1"/>
  <c r="B74" i="7"/>
  <c r="D74" i="7" s="1"/>
  <c r="E74" i="7" s="1"/>
  <c r="D73" i="7"/>
  <c r="E73" i="7" s="1"/>
  <c r="B73" i="7"/>
  <c r="B72" i="7"/>
  <c r="B71" i="7"/>
  <c r="B70" i="7"/>
  <c r="B67" i="7"/>
  <c r="D67" i="7" s="1"/>
  <c r="E67" i="7" s="1"/>
  <c r="B66" i="7"/>
  <c r="D66" i="7" s="1"/>
  <c r="E66" i="7" s="1"/>
  <c r="B65" i="7"/>
  <c r="D65" i="7" s="1"/>
  <c r="E65" i="7" s="1"/>
  <c r="B64" i="7"/>
  <c r="D64" i="7" s="1"/>
  <c r="E64" i="7" s="1"/>
  <c r="B63" i="7"/>
  <c r="B68" i="7" s="1"/>
  <c r="B61" i="7"/>
  <c r="D61" i="7" s="1"/>
  <c r="E61" i="7" s="1"/>
  <c r="B60" i="7"/>
  <c r="D60" i="7" s="1"/>
  <c r="E60" i="7" s="1"/>
  <c r="B59" i="7"/>
  <c r="D59" i="7" s="1"/>
  <c r="E59" i="7" s="1"/>
  <c r="B58" i="7"/>
  <c r="B57" i="7"/>
  <c r="D57" i="7" s="1"/>
  <c r="E57" i="7" s="1"/>
  <c r="B56" i="7"/>
  <c r="D56" i="7" s="1"/>
  <c r="E56" i="7" s="1"/>
  <c r="B55" i="7"/>
  <c r="D55" i="7" s="1"/>
  <c r="E55" i="7" s="1"/>
  <c r="B54" i="7"/>
  <c r="B53" i="7"/>
  <c r="B52" i="7"/>
  <c r="D52" i="7" s="1"/>
  <c r="E52" i="7" s="1"/>
  <c r="B51" i="7"/>
  <c r="D51" i="7" s="1"/>
  <c r="E51" i="7" s="1"/>
  <c r="B50" i="7"/>
  <c r="D50" i="7" s="1"/>
  <c r="E50" i="7" s="1"/>
  <c r="B49" i="7"/>
  <c r="D49" i="7" s="1"/>
  <c r="E49" i="7" s="1"/>
  <c r="B48" i="7"/>
  <c r="D48" i="7" s="1"/>
  <c r="E48" i="7" s="1"/>
  <c r="B47" i="7"/>
  <c r="D47" i="7" s="1"/>
  <c r="E47" i="7" s="1"/>
  <c r="B46" i="7"/>
  <c r="B45" i="7"/>
  <c r="B42" i="7"/>
  <c r="B41" i="7"/>
  <c r="D41" i="7" s="1"/>
  <c r="E41" i="7" s="1"/>
  <c r="B40" i="7"/>
  <c r="D40" i="7" s="1"/>
  <c r="E40" i="7" s="1"/>
  <c r="D39" i="7"/>
  <c r="E39" i="7" s="1"/>
  <c r="B39" i="7"/>
  <c r="B38" i="7"/>
  <c r="D38" i="7" s="1"/>
  <c r="E38" i="7" s="1"/>
  <c r="B37" i="7"/>
  <c r="D37" i="7" s="1"/>
  <c r="E37" i="7" s="1"/>
  <c r="B36" i="7"/>
  <c r="D36" i="7" s="1"/>
  <c r="E36" i="7" s="1"/>
  <c r="B35" i="7"/>
  <c r="D35" i="7" s="1"/>
  <c r="E35" i="7" s="1"/>
  <c r="B34" i="7"/>
  <c r="B33" i="7"/>
  <c r="D32" i="7"/>
  <c r="E32" i="7" s="1"/>
  <c r="B32" i="7"/>
  <c r="B31" i="7"/>
  <c r="D31" i="7" s="1"/>
  <c r="E31" i="7" s="1"/>
  <c r="B30" i="7"/>
  <c r="B29" i="7"/>
  <c r="D29" i="7" s="1"/>
  <c r="E29" i="7" s="1"/>
  <c r="B28" i="7"/>
  <c r="D28" i="7" s="1"/>
  <c r="E28" i="7" s="1"/>
  <c r="B27" i="7"/>
  <c r="D27" i="7" s="1"/>
  <c r="E27" i="7" s="1"/>
  <c r="B26" i="7"/>
  <c r="D26" i="7" s="1"/>
  <c r="E26" i="7" s="1"/>
  <c r="D25" i="7"/>
  <c r="E25" i="7" s="1"/>
  <c r="B25" i="7"/>
  <c r="B24" i="7"/>
  <c r="D24" i="7" s="1"/>
  <c r="E24" i="7" s="1"/>
  <c r="B23" i="7"/>
  <c r="D23" i="7" s="1"/>
  <c r="E23" i="7" s="1"/>
  <c r="B22" i="7"/>
  <c r="B21" i="7"/>
  <c r="B20" i="7"/>
  <c r="D20" i="7" s="1"/>
  <c r="E20" i="7" s="1"/>
  <c r="B19" i="7"/>
  <c r="D18" i="7"/>
  <c r="E18" i="7" s="1"/>
  <c r="B18" i="7"/>
  <c r="B17" i="7"/>
  <c r="B16" i="7"/>
  <c r="B13" i="7"/>
  <c r="B9" i="7"/>
  <c r="B88" i="8" l="1"/>
  <c r="B99" i="8" s="1"/>
  <c r="B101" i="8" s="1"/>
  <c r="D63" i="7"/>
  <c r="E63" i="7" s="1"/>
  <c r="B82" i="7"/>
  <c r="B88" i="7" s="1"/>
  <c r="B99" i="7" s="1"/>
  <c r="B101" i="7" s="1"/>
  <c r="D91" i="7"/>
  <c r="E91" i="7" s="1"/>
  <c r="D71" i="7"/>
  <c r="E71" i="7" s="1"/>
  <c r="D17" i="7"/>
  <c r="E17" i="7" s="1"/>
  <c r="D22" i="7"/>
  <c r="E22" i="7" s="1"/>
  <c r="D33" i="7"/>
  <c r="E33" i="7" s="1"/>
  <c r="D34" i="7"/>
  <c r="E34" i="7" s="1"/>
  <c r="D30" i="7"/>
  <c r="E30" i="7" s="1"/>
  <c r="D80" i="7"/>
  <c r="E80" i="7" s="1"/>
  <c r="D19" i="8"/>
  <c r="E19" i="8" s="1"/>
  <c r="D72" i="7"/>
  <c r="E72" i="7" s="1"/>
  <c r="D19" i="9"/>
  <c r="E19" i="9" s="1"/>
  <c r="D46" i="8"/>
  <c r="E46" i="8" s="1"/>
  <c r="D52" i="8"/>
  <c r="E52" i="8" s="1"/>
  <c r="D93" i="8"/>
  <c r="E93" i="8" s="1"/>
  <c r="D98" i="8"/>
  <c r="E98" i="8" s="1"/>
  <c r="D68" i="7"/>
  <c r="E68" i="7" s="1"/>
  <c r="D54" i="7"/>
  <c r="E54" i="7" s="1"/>
  <c r="D21" i="7"/>
  <c r="E21" i="7" s="1"/>
  <c r="D79" i="7"/>
  <c r="E79" i="7" s="1"/>
  <c r="D53" i="7"/>
  <c r="E53" i="7" s="1"/>
  <c r="D58" i="7"/>
  <c r="E58" i="7" s="1"/>
  <c r="D85" i="7"/>
  <c r="E85" i="7" s="1"/>
  <c r="D45" i="8"/>
  <c r="E45" i="8" s="1"/>
  <c r="D70" i="9"/>
  <c r="E70" i="9" s="1"/>
  <c r="D82" i="9"/>
  <c r="E82" i="9" s="1"/>
  <c r="D46" i="9"/>
  <c r="E46" i="9" s="1"/>
  <c r="D88" i="9"/>
  <c r="E88" i="9" s="1"/>
  <c r="D33" i="8"/>
  <c r="E33" i="8" s="1"/>
  <c r="D84" i="8"/>
  <c r="E84" i="8" s="1"/>
  <c r="D87" i="8"/>
  <c r="E87" i="8" s="1"/>
  <c r="D68" i="8"/>
  <c r="E68" i="8" s="1"/>
  <c r="D63" i="8"/>
  <c r="E63" i="8" s="1"/>
  <c r="D29" i="8"/>
  <c r="E29" i="8" s="1"/>
  <c r="D30" i="8"/>
  <c r="E30" i="8" s="1"/>
  <c r="B100" i="6"/>
  <c r="D97" i="6"/>
  <c r="E97" i="6" s="1"/>
  <c r="B97" i="6"/>
  <c r="B96" i="6"/>
  <c r="D96" i="6" s="1"/>
  <c r="E96" i="6" s="1"/>
  <c r="B95" i="6"/>
  <c r="D95" i="6" s="1"/>
  <c r="E95" i="6" s="1"/>
  <c r="B94" i="6"/>
  <c r="D94" i="6" s="1"/>
  <c r="E94" i="6" s="1"/>
  <c r="B93" i="6"/>
  <c r="D93" i="6" s="1"/>
  <c r="E93" i="6" s="1"/>
  <c r="B92" i="6"/>
  <c r="D92" i="6" s="1"/>
  <c r="E92" i="6" s="1"/>
  <c r="B91" i="6"/>
  <c r="B86" i="6"/>
  <c r="D86" i="6" s="1"/>
  <c r="E86" i="6" s="1"/>
  <c r="B85" i="6"/>
  <c r="D85" i="6" s="1"/>
  <c r="E85" i="6" s="1"/>
  <c r="B84" i="6"/>
  <c r="B87" i="6" s="1"/>
  <c r="B81" i="6"/>
  <c r="B80" i="6"/>
  <c r="D80" i="6" s="1"/>
  <c r="E80" i="6" s="1"/>
  <c r="B79" i="6"/>
  <c r="B82" i="6" s="1"/>
  <c r="B78" i="6"/>
  <c r="B77" i="6"/>
  <c r="D77" i="6" s="1"/>
  <c r="E77" i="6" s="1"/>
  <c r="B76" i="6"/>
  <c r="D76" i="6" s="1"/>
  <c r="E76" i="6" s="1"/>
  <c r="B75" i="6"/>
  <c r="B74" i="6"/>
  <c r="B73" i="6"/>
  <c r="D73" i="6" s="1"/>
  <c r="E73" i="6" s="1"/>
  <c r="B72" i="6"/>
  <c r="B71" i="6"/>
  <c r="D71" i="6" s="1"/>
  <c r="E71" i="6" s="1"/>
  <c r="B70" i="6"/>
  <c r="B67" i="6"/>
  <c r="D67" i="6" s="1"/>
  <c r="E67" i="6" s="1"/>
  <c r="B66" i="6"/>
  <c r="D66" i="6" s="1"/>
  <c r="E66" i="6" s="1"/>
  <c r="B65" i="6"/>
  <c r="D65" i="6" s="1"/>
  <c r="E65" i="6" s="1"/>
  <c r="B64" i="6"/>
  <c r="D64" i="6" s="1"/>
  <c r="E64" i="6" s="1"/>
  <c r="B63" i="6"/>
  <c r="B68" i="6" s="1"/>
  <c r="B61" i="6"/>
  <c r="D61" i="6" s="1"/>
  <c r="E61" i="6" s="1"/>
  <c r="B60" i="6"/>
  <c r="B59" i="6"/>
  <c r="B58" i="6"/>
  <c r="D58" i="6" s="1"/>
  <c r="E58" i="6" s="1"/>
  <c r="B57" i="6"/>
  <c r="D57" i="6" s="1"/>
  <c r="E57" i="6" s="1"/>
  <c r="B56" i="6"/>
  <c r="D56" i="6" s="1"/>
  <c r="E56" i="6" s="1"/>
  <c r="B55" i="6"/>
  <c r="D55" i="6" s="1"/>
  <c r="E55" i="6" s="1"/>
  <c r="B54" i="6"/>
  <c r="B53" i="6"/>
  <c r="B52" i="6"/>
  <c r="D52" i="6" s="1"/>
  <c r="E52" i="6" s="1"/>
  <c r="D51" i="6"/>
  <c r="E51" i="6" s="1"/>
  <c r="B51" i="6"/>
  <c r="B50" i="6"/>
  <c r="D50" i="6" s="1"/>
  <c r="E50" i="6" s="1"/>
  <c r="B49" i="6"/>
  <c r="D49" i="6" s="1"/>
  <c r="E49" i="6" s="1"/>
  <c r="B48" i="6"/>
  <c r="B47" i="6"/>
  <c r="D47" i="6" s="1"/>
  <c r="E47" i="6" s="1"/>
  <c r="B46" i="6"/>
  <c r="B45" i="6"/>
  <c r="B42" i="6"/>
  <c r="B41" i="6"/>
  <c r="B40" i="6"/>
  <c r="B39" i="6"/>
  <c r="D39" i="6" s="1"/>
  <c r="E39" i="6" s="1"/>
  <c r="B38" i="6"/>
  <c r="B37" i="6"/>
  <c r="D37" i="6" s="1"/>
  <c r="E37" i="6" s="1"/>
  <c r="B36" i="6"/>
  <c r="D36" i="6" s="1"/>
  <c r="E36" i="6" s="1"/>
  <c r="B35" i="6"/>
  <c r="B34" i="6"/>
  <c r="B33" i="6"/>
  <c r="B32" i="6"/>
  <c r="D32" i="6" s="1"/>
  <c r="E32" i="6" s="1"/>
  <c r="B31" i="6"/>
  <c r="D31" i="6" s="1"/>
  <c r="E31" i="6" s="1"/>
  <c r="B30" i="6"/>
  <c r="B29" i="6"/>
  <c r="B28" i="6"/>
  <c r="D28" i="6" s="1"/>
  <c r="E28" i="6" s="1"/>
  <c r="B27" i="6"/>
  <c r="B26" i="6"/>
  <c r="D26" i="6" s="1"/>
  <c r="E26" i="6" s="1"/>
  <c r="B25" i="6"/>
  <c r="D25" i="6" s="1"/>
  <c r="E25" i="6" s="1"/>
  <c r="B24" i="6"/>
  <c r="D24" i="6" s="1"/>
  <c r="E24" i="6" s="1"/>
  <c r="D23" i="6"/>
  <c r="E23" i="6" s="1"/>
  <c r="B23" i="6"/>
  <c r="B22" i="6"/>
  <c r="D22" i="6" s="1"/>
  <c r="E22" i="6" s="1"/>
  <c r="B21" i="6"/>
  <c r="D21" i="6" s="1"/>
  <c r="E21" i="6" s="1"/>
  <c r="B20" i="6"/>
  <c r="B19" i="6"/>
  <c r="B18" i="6"/>
  <c r="D18" i="6" s="1"/>
  <c r="E18" i="6" s="1"/>
  <c r="B17" i="6"/>
  <c r="B16" i="6"/>
  <c r="B13" i="6"/>
  <c r="B9" i="6" s="1"/>
  <c r="B88" i="6" l="1"/>
  <c r="D68" i="6"/>
  <c r="E68" i="6" s="1"/>
  <c r="D79" i="6"/>
  <c r="E79" i="6" s="1"/>
  <c r="D93" i="7"/>
  <c r="E93" i="7" s="1"/>
  <c r="D98" i="7"/>
  <c r="E98" i="7" s="1"/>
  <c r="D53" i="6"/>
  <c r="E53" i="6" s="1"/>
  <c r="D70" i="8"/>
  <c r="E70" i="8" s="1"/>
  <c r="D87" i="7"/>
  <c r="E87" i="7" s="1"/>
  <c r="D84" i="7"/>
  <c r="E84" i="7" s="1"/>
  <c r="D59" i="6"/>
  <c r="E59" i="6" s="1"/>
  <c r="D40" i="6"/>
  <c r="E40" i="6" s="1"/>
  <c r="D46" i="6"/>
  <c r="E46" i="6" s="1"/>
  <c r="D74" i="6"/>
  <c r="E74" i="6" s="1"/>
  <c r="D81" i="6"/>
  <c r="E81" i="6" s="1"/>
  <c r="D41" i="6"/>
  <c r="E41" i="6" s="1"/>
  <c r="D19" i="6"/>
  <c r="E19" i="6" s="1"/>
  <c r="D20" i="6"/>
  <c r="E20" i="6" s="1"/>
  <c r="D29" i="6"/>
  <c r="E29" i="6" s="1"/>
  <c r="D30" i="6"/>
  <c r="E30" i="6" s="1"/>
  <c r="D75" i="6"/>
  <c r="E75" i="6" s="1"/>
  <c r="D35" i="6"/>
  <c r="E35" i="6" s="1"/>
  <c r="D54" i="6"/>
  <c r="E54" i="6" s="1"/>
  <c r="D98" i="6"/>
  <c r="E98" i="6" s="1"/>
  <c r="D48" i="6"/>
  <c r="E48" i="6" s="1"/>
  <c r="D78" i="6"/>
  <c r="E78" i="6" s="1"/>
  <c r="D91" i="6"/>
  <c r="E91" i="6" s="1"/>
  <c r="D17" i="6"/>
  <c r="E17" i="6" s="1"/>
  <c r="D63" i="6"/>
  <c r="E63" i="6" s="1"/>
  <c r="B99" i="6"/>
  <c r="B101" i="6" s="1"/>
  <c r="D33" i="6"/>
  <c r="E33" i="6" s="1"/>
  <c r="D34" i="6"/>
  <c r="E34" i="6" s="1"/>
  <c r="D60" i="6"/>
  <c r="E60" i="6" s="1"/>
  <c r="B98" i="6"/>
  <c r="D27" i="6"/>
  <c r="E27" i="6" s="1"/>
  <c r="D38" i="6"/>
  <c r="E38" i="6" s="1"/>
  <c r="D72" i="6"/>
  <c r="E72" i="6" s="1"/>
  <c r="D45" i="7"/>
  <c r="E45" i="7" s="1"/>
  <c r="D16" i="8"/>
  <c r="E16" i="8" s="1"/>
  <c r="D46" i="7"/>
  <c r="E46" i="7" s="1"/>
  <c r="D16" i="9"/>
  <c r="E16" i="9" s="1"/>
  <c r="B100" i="5"/>
  <c r="B97" i="5"/>
  <c r="D97" i="5" s="1"/>
  <c r="E97" i="5" s="1"/>
  <c r="D96" i="5"/>
  <c r="E96" i="5" s="1"/>
  <c r="B96" i="5"/>
  <c r="B95" i="5"/>
  <c r="D95" i="5" s="1"/>
  <c r="E95" i="5" s="1"/>
  <c r="B94" i="5"/>
  <c r="D94" i="5" s="1"/>
  <c r="E94" i="5" s="1"/>
  <c r="B93" i="5"/>
  <c r="D93" i="5" s="1"/>
  <c r="E93" i="5" s="1"/>
  <c r="B92" i="5"/>
  <c r="B91" i="5"/>
  <c r="B86" i="5"/>
  <c r="D86" i="5" s="1"/>
  <c r="E86" i="5" s="1"/>
  <c r="D85" i="5"/>
  <c r="E85" i="5" s="1"/>
  <c r="B85" i="5"/>
  <c r="B84" i="5"/>
  <c r="D84" i="5" s="1"/>
  <c r="E84" i="5" s="1"/>
  <c r="B81" i="5"/>
  <c r="D81" i="5" s="1"/>
  <c r="E81" i="5" s="1"/>
  <c r="B80" i="5"/>
  <c r="D80" i="5" s="1"/>
  <c r="E80" i="5" s="1"/>
  <c r="B79" i="5"/>
  <c r="D79" i="5" s="1"/>
  <c r="E79" i="5" s="1"/>
  <c r="B78" i="5"/>
  <c r="D78" i="5" s="1"/>
  <c r="E78" i="5" s="1"/>
  <c r="D77" i="5"/>
  <c r="E77" i="5" s="1"/>
  <c r="B77" i="5"/>
  <c r="B76" i="5"/>
  <c r="D76" i="5" s="1"/>
  <c r="E76" i="5" s="1"/>
  <c r="B75" i="5"/>
  <c r="D75" i="5" s="1"/>
  <c r="E75" i="5" s="1"/>
  <c r="B74" i="5"/>
  <c r="D74" i="5" s="1"/>
  <c r="E74" i="5" s="1"/>
  <c r="B73" i="5"/>
  <c r="D73" i="5" s="1"/>
  <c r="E73" i="5" s="1"/>
  <c r="B72" i="5"/>
  <c r="D72" i="5" s="1"/>
  <c r="E72" i="5" s="1"/>
  <c r="D71" i="5"/>
  <c r="E71" i="5" s="1"/>
  <c r="B71" i="5"/>
  <c r="B70" i="5"/>
  <c r="B67" i="5"/>
  <c r="D67" i="5" s="1"/>
  <c r="E67" i="5" s="1"/>
  <c r="B66" i="5"/>
  <c r="D66" i="5" s="1"/>
  <c r="E66" i="5" s="1"/>
  <c r="B65" i="5"/>
  <c r="D65" i="5" s="1"/>
  <c r="E65" i="5" s="1"/>
  <c r="B64" i="5"/>
  <c r="D64" i="5" s="1"/>
  <c r="E64" i="5" s="1"/>
  <c r="B63" i="5"/>
  <c r="B68" i="5" s="1"/>
  <c r="D61" i="5"/>
  <c r="E61" i="5" s="1"/>
  <c r="B61" i="5"/>
  <c r="B60" i="5"/>
  <c r="D60" i="5" s="1"/>
  <c r="E60" i="5" s="1"/>
  <c r="B59" i="5"/>
  <c r="D59" i="5" s="1"/>
  <c r="E59" i="5" s="1"/>
  <c r="B58" i="5"/>
  <c r="D58" i="5" s="1"/>
  <c r="E58" i="5" s="1"/>
  <c r="B57" i="5"/>
  <c r="D57" i="5" s="1"/>
  <c r="E57" i="5" s="1"/>
  <c r="B56" i="5"/>
  <c r="D56" i="5" s="1"/>
  <c r="E56" i="5" s="1"/>
  <c r="B55" i="5"/>
  <c r="D55" i="5" s="1"/>
  <c r="E55" i="5" s="1"/>
  <c r="B54" i="5"/>
  <c r="D54" i="5" s="1"/>
  <c r="E54" i="5" s="1"/>
  <c r="B53" i="5"/>
  <c r="B52" i="5"/>
  <c r="D52" i="5" s="1"/>
  <c r="E52" i="5" s="1"/>
  <c r="B51" i="5"/>
  <c r="D51" i="5" s="1"/>
  <c r="E51" i="5" s="1"/>
  <c r="B50" i="5"/>
  <c r="D50" i="5" s="1"/>
  <c r="E50" i="5" s="1"/>
  <c r="B49" i="5"/>
  <c r="D49" i="5" s="1"/>
  <c r="E49" i="5" s="1"/>
  <c r="B48" i="5"/>
  <c r="B47" i="5"/>
  <c r="D47" i="5" s="1"/>
  <c r="E47" i="5" s="1"/>
  <c r="B46" i="5"/>
  <c r="B45" i="5"/>
  <c r="B42" i="5"/>
  <c r="D41" i="5"/>
  <c r="E41" i="5" s="1"/>
  <c r="B41" i="5"/>
  <c r="B40" i="5"/>
  <c r="D40" i="5" s="1"/>
  <c r="E40" i="5" s="1"/>
  <c r="B39" i="5"/>
  <c r="D39" i="5" s="1"/>
  <c r="E39" i="5" s="1"/>
  <c r="B38" i="5"/>
  <c r="D38" i="5" s="1"/>
  <c r="E38" i="5" s="1"/>
  <c r="B37" i="5"/>
  <c r="D37" i="5" s="1"/>
  <c r="E37" i="5" s="1"/>
  <c r="D36" i="5"/>
  <c r="E36" i="5" s="1"/>
  <c r="B36" i="5"/>
  <c r="D35" i="5"/>
  <c r="E35" i="5" s="1"/>
  <c r="B35" i="5"/>
  <c r="B34" i="5"/>
  <c r="B33" i="5"/>
  <c r="B32" i="5"/>
  <c r="D32" i="5" s="1"/>
  <c r="E32" i="5" s="1"/>
  <c r="B31" i="5"/>
  <c r="D31" i="5" s="1"/>
  <c r="E31" i="5" s="1"/>
  <c r="B30" i="5"/>
  <c r="B29" i="5"/>
  <c r="D28" i="5"/>
  <c r="E28" i="5" s="1"/>
  <c r="B28" i="5"/>
  <c r="D27" i="5"/>
  <c r="E27" i="5" s="1"/>
  <c r="B27" i="5"/>
  <c r="B26" i="5"/>
  <c r="D26" i="5" s="1"/>
  <c r="E26" i="5" s="1"/>
  <c r="B25" i="5"/>
  <c r="D25" i="5" s="1"/>
  <c r="E25" i="5" s="1"/>
  <c r="B24" i="5"/>
  <c r="D24" i="5" s="1"/>
  <c r="E24" i="5" s="1"/>
  <c r="B23" i="5"/>
  <c r="D23" i="5" s="1"/>
  <c r="E23" i="5" s="1"/>
  <c r="D22" i="5"/>
  <c r="E22" i="5" s="1"/>
  <c r="B22" i="5"/>
  <c r="D21" i="5"/>
  <c r="E21" i="5" s="1"/>
  <c r="B21" i="5"/>
  <c r="B20" i="5"/>
  <c r="D20" i="5" s="1"/>
  <c r="E20" i="5" s="1"/>
  <c r="B19" i="5"/>
  <c r="B18" i="5"/>
  <c r="D18" i="5" s="1"/>
  <c r="E18" i="5" s="1"/>
  <c r="B17" i="5"/>
  <c r="B16" i="5"/>
  <c r="B13" i="5"/>
  <c r="B9" i="5" s="1"/>
  <c r="B82" i="5" l="1"/>
  <c r="B88" i="5" s="1"/>
  <c r="B99" i="5" s="1"/>
  <c r="B101" i="5" s="1"/>
  <c r="B98" i="5"/>
  <c r="D92" i="5"/>
  <c r="E92" i="5" s="1"/>
  <c r="B87" i="5"/>
  <c r="D87" i="5" s="1"/>
  <c r="E87" i="5" s="1"/>
  <c r="D45" i="5"/>
  <c r="E45" i="5" s="1"/>
  <c r="D46" i="5"/>
  <c r="E46" i="5" s="1"/>
  <c r="D91" i="5"/>
  <c r="E91" i="5" s="1"/>
  <c r="D98" i="5"/>
  <c r="E98" i="5" s="1"/>
  <c r="D48" i="5"/>
  <c r="E48" i="5" s="1"/>
  <c r="D17" i="5"/>
  <c r="E17" i="5" s="1"/>
  <c r="D29" i="5"/>
  <c r="E29" i="5" s="1"/>
  <c r="D30" i="5"/>
  <c r="E30" i="5" s="1"/>
  <c r="D33" i="5"/>
  <c r="E33" i="5" s="1"/>
  <c r="D34" i="5"/>
  <c r="E34" i="5" s="1"/>
  <c r="D53" i="5"/>
  <c r="E53" i="5" s="1"/>
  <c r="D45" i="6"/>
  <c r="E45" i="6" s="1"/>
  <c r="D42" i="9"/>
  <c r="E42" i="9" s="1"/>
  <c r="D82" i="8"/>
  <c r="E82" i="8" s="1"/>
  <c r="D88" i="8"/>
  <c r="E88" i="8" s="1"/>
  <c r="D70" i="7"/>
  <c r="E70" i="7" s="1"/>
  <c r="D82" i="7"/>
  <c r="E82" i="7" s="1"/>
  <c r="D87" i="6"/>
  <c r="E87" i="6" s="1"/>
  <c r="D84" i="6"/>
  <c r="E84" i="6" s="1"/>
  <c r="D19" i="5"/>
  <c r="E19" i="5" s="1"/>
  <c r="D42" i="8"/>
  <c r="E42" i="8" s="1"/>
  <c r="D19" i="7"/>
  <c r="E19" i="7" s="1"/>
  <c r="B100" i="4"/>
  <c r="B97" i="4"/>
  <c r="D97" i="4" s="1"/>
  <c r="E97" i="4" s="1"/>
  <c r="B96" i="4"/>
  <c r="D96" i="4" s="1"/>
  <c r="E96" i="4" s="1"/>
  <c r="B95" i="4"/>
  <c r="D95" i="4" s="1"/>
  <c r="E95" i="4" s="1"/>
  <c r="B94" i="4"/>
  <c r="D94" i="4" s="1"/>
  <c r="E94" i="4" s="1"/>
  <c r="B93" i="4"/>
  <c r="D93" i="4" s="1"/>
  <c r="E93" i="4" s="1"/>
  <c r="B92" i="4"/>
  <c r="D92" i="4" s="1"/>
  <c r="E92" i="4" s="1"/>
  <c r="B91" i="4"/>
  <c r="B86" i="4"/>
  <c r="D86" i="4" s="1"/>
  <c r="E86" i="4" s="1"/>
  <c r="B85" i="4"/>
  <c r="D85" i="4" s="1"/>
  <c r="E85" i="4" s="1"/>
  <c r="B84" i="4"/>
  <c r="B87" i="4" s="1"/>
  <c r="B81" i="4"/>
  <c r="D81" i="4" s="1"/>
  <c r="E81" i="4" s="1"/>
  <c r="B80" i="4"/>
  <c r="D80" i="4" s="1"/>
  <c r="E80" i="4" s="1"/>
  <c r="B79" i="4"/>
  <c r="D79" i="4" s="1"/>
  <c r="E79" i="4" s="1"/>
  <c r="D78" i="4"/>
  <c r="E78" i="4" s="1"/>
  <c r="B78" i="4"/>
  <c r="B77" i="4"/>
  <c r="D77" i="4" s="1"/>
  <c r="E77" i="4" s="1"/>
  <c r="B76" i="4"/>
  <c r="D76" i="4" s="1"/>
  <c r="E76" i="4" s="1"/>
  <c r="B75" i="4"/>
  <c r="D75" i="4" s="1"/>
  <c r="E75" i="4" s="1"/>
  <c r="B74" i="4"/>
  <c r="D74" i="4" s="1"/>
  <c r="E74" i="4" s="1"/>
  <c r="B73" i="4"/>
  <c r="D73" i="4" s="1"/>
  <c r="E73" i="4" s="1"/>
  <c r="D72" i="4"/>
  <c r="E72" i="4" s="1"/>
  <c r="B72" i="4"/>
  <c r="B71" i="4"/>
  <c r="B70" i="4"/>
  <c r="B67" i="4"/>
  <c r="D67" i="4" s="1"/>
  <c r="E67" i="4" s="1"/>
  <c r="B66" i="4"/>
  <c r="D66" i="4" s="1"/>
  <c r="E66" i="4" s="1"/>
  <c r="B65" i="4"/>
  <c r="D65" i="4" s="1"/>
  <c r="E65" i="4" s="1"/>
  <c r="B64" i="4"/>
  <c r="D64" i="4" s="1"/>
  <c r="E64" i="4" s="1"/>
  <c r="B63" i="4"/>
  <c r="B68" i="4" s="1"/>
  <c r="B61" i="4"/>
  <c r="D61" i="4" s="1"/>
  <c r="E61" i="4" s="1"/>
  <c r="B60" i="4"/>
  <c r="D60" i="4" s="1"/>
  <c r="E60" i="4" s="1"/>
  <c r="B59" i="4"/>
  <c r="D59" i="4" s="1"/>
  <c r="E59" i="4" s="1"/>
  <c r="B58" i="4"/>
  <c r="D58" i="4" s="1"/>
  <c r="E58" i="4" s="1"/>
  <c r="B57" i="4"/>
  <c r="D57" i="4" s="1"/>
  <c r="E57" i="4" s="1"/>
  <c r="B56" i="4"/>
  <c r="B55" i="4"/>
  <c r="D55" i="4" s="1"/>
  <c r="E55" i="4" s="1"/>
  <c r="D54" i="4"/>
  <c r="E54" i="4" s="1"/>
  <c r="B54" i="4"/>
  <c r="B53" i="4"/>
  <c r="D53" i="4" s="1"/>
  <c r="E53" i="4" s="1"/>
  <c r="B52" i="4"/>
  <c r="D52" i="4" s="1"/>
  <c r="E52" i="4" s="1"/>
  <c r="B51" i="4"/>
  <c r="D51" i="4" s="1"/>
  <c r="E51" i="4" s="1"/>
  <c r="B50" i="4"/>
  <c r="D50" i="4" s="1"/>
  <c r="E50" i="4" s="1"/>
  <c r="B49" i="4"/>
  <c r="D49" i="4" s="1"/>
  <c r="E49" i="4" s="1"/>
  <c r="B48" i="4"/>
  <c r="D48" i="4" s="1"/>
  <c r="E48" i="4" s="1"/>
  <c r="B47" i="4"/>
  <c r="D47" i="4" s="1"/>
  <c r="E47" i="4" s="1"/>
  <c r="B46" i="4"/>
  <c r="B45" i="4"/>
  <c r="B42" i="4"/>
  <c r="B41" i="4"/>
  <c r="D41" i="4" s="1"/>
  <c r="E41" i="4" s="1"/>
  <c r="B40" i="4"/>
  <c r="D40" i="4" s="1"/>
  <c r="E40" i="4" s="1"/>
  <c r="B39" i="4"/>
  <c r="D39" i="4" s="1"/>
  <c r="E39" i="4" s="1"/>
  <c r="B38" i="4"/>
  <c r="D38" i="4" s="1"/>
  <c r="E38" i="4" s="1"/>
  <c r="B37" i="4"/>
  <c r="D37" i="4" s="1"/>
  <c r="E37" i="4" s="1"/>
  <c r="D36" i="4"/>
  <c r="E36" i="4" s="1"/>
  <c r="B36" i="4"/>
  <c r="B35" i="4"/>
  <c r="D35" i="4" s="1"/>
  <c r="E35" i="4" s="1"/>
  <c r="B34" i="4"/>
  <c r="D34" i="4" s="1"/>
  <c r="E34" i="4" s="1"/>
  <c r="B33" i="4"/>
  <c r="B32" i="4"/>
  <c r="D32" i="4" s="1"/>
  <c r="E32" i="4" s="1"/>
  <c r="B31" i="4"/>
  <c r="D31" i="4" s="1"/>
  <c r="E31" i="4" s="1"/>
  <c r="B30" i="4"/>
  <c r="B29" i="4"/>
  <c r="B28" i="4"/>
  <c r="D28" i="4" s="1"/>
  <c r="E28" i="4" s="1"/>
  <c r="B27" i="4"/>
  <c r="D27" i="4" s="1"/>
  <c r="E27" i="4" s="1"/>
  <c r="B26" i="4"/>
  <c r="D26" i="4" s="1"/>
  <c r="E26" i="4" s="1"/>
  <c r="B25" i="4"/>
  <c r="D25" i="4" s="1"/>
  <c r="E25" i="4" s="1"/>
  <c r="B24" i="4"/>
  <c r="D24" i="4" s="1"/>
  <c r="E24" i="4" s="1"/>
  <c r="B23" i="4"/>
  <c r="D23" i="4" s="1"/>
  <c r="E23" i="4" s="1"/>
  <c r="B22" i="4"/>
  <c r="D22" i="4" s="1"/>
  <c r="E22" i="4" s="1"/>
  <c r="B21" i="4"/>
  <c r="D21" i="4" s="1"/>
  <c r="E21" i="4" s="1"/>
  <c r="B20" i="4"/>
  <c r="B19" i="4"/>
  <c r="B18" i="4"/>
  <c r="D18" i="4" s="1"/>
  <c r="E18" i="4" s="1"/>
  <c r="B17" i="4"/>
  <c r="B16" i="4"/>
  <c r="B13" i="4"/>
  <c r="B9" i="4" s="1"/>
  <c r="B82" i="4" l="1"/>
  <c r="B88" i="4" s="1"/>
  <c r="B99" i="4" s="1"/>
  <c r="B101" i="4" s="1"/>
  <c r="B98" i="4"/>
  <c r="D17" i="4"/>
  <c r="E17" i="4" s="1"/>
  <c r="D29" i="4"/>
  <c r="E29" i="4" s="1"/>
  <c r="D30" i="4"/>
  <c r="E30" i="4" s="1"/>
  <c r="D45" i="4"/>
  <c r="E45" i="4" s="1"/>
  <c r="D98" i="4"/>
  <c r="E98" i="4" s="1"/>
  <c r="D91" i="4"/>
  <c r="E91" i="4" s="1"/>
  <c r="D46" i="4"/>
  <c r="E46" i="4" s="1"/>
  <c r="D56" i="4"/>
  <c r="E56" i="4" s="1"/>
  <c r="D19" i="4"/>
  <c r="E19" i="4" s="1"/>
  <c r="D20" i="4"/>
  <c r="E20" i="4" s="1"/>
  <c r="D68" i="4"/>
  <c r="E68" i="4" s="1"/>
  <c r="D63" i="4"/>
  <c r="E63" i="4" s="1"/>
  <c r="D71" i="4"/>
  <c r="E71" i="4" s="1"/>
  <c r="D33" i="4"/>
  <c r="E33" i="4" s="1"/>
  <c r="D16" i="7"/>
  <c r="E16" i="7" s="1"/>
  <c r="D70" i="5"/>
  <c r="E70" i="5" s="1"/>
  <c r="D82" i="5"/>
  <c r="E82" i="5" s="1"/>
  <c r="D68" i="5"/>
  <c r="E68" i="5" s="1"/>
  <c r="D63" i="5"/>
  <c r="E63" i="5" s="1"/>
  <c r="D16" i="6"/>
  <c r="E16" i="6" s="1"/>
  <c r="D70" i="6"/>
  <c r="E70" i="6" s="1"/>
  <c r="D88" i="7"/>
  <c r="E88" i="7" s="1"/>
  <c r="B100" i="3"/>
  <c r="B97" i="3"/>
  <c r="D97" i="3" s="1"/>
  <c r="E97" i="3" s="1"/>
  <c r="B96" i="3"/>
  <c r="D96" i="3" s="1"/>
  <c r="E96" i="3" s="1"/>
  <c r="B95" i="3"/>
  <c r="D95" i="3" s="1"/>
  <c r="E95" i="3" s="1"/>
  <c r="B94" i="3"/>
  <c r="D94" i="3" s="1"/>
  <c r="E94" i="3" s="1"/>
  <c r="B93" i="3"/>
  <c r="D93" i="3" s="1"/>
  <c r="E93" i="3" s="1"/>
  <c r="B92" i="3"/>
  <c r="D92" i="3" s="1"/>
  <c r="E92" i="3" s="1"/>
  <c r="B91" i="3"/>
  <c r="B98" i="3" s="1"/>
  <c r="B86" i="3"/>
  <c r="D86" i="3" s="1"/>
  <c r="E86" i="3" s="1"/>
  <c r="B85" i="3"/>
  <c r="D85" i="3" s="1"/>
  <c r="E85" i="3" s="1"/>
  <c r="B84" i="3"/>
  <c r="B87" i="3" s="1"/>
  <c r="B81" i="3"/>
  <c r="D81" i="3" s="1"/>
  <c r="E81" i="3" s="1"/>
  <c r="B80" i="3"/>
  <c r="D80" i="3" s="1"/>
  <c r="E80" i="3" s="1"/>
  <c r="B79" i="3"/>
  <c r="D79" i="3" s="1"/>
  <c r="E79" i="3" s="1"/>
  <c r="B78" i="3"/>
  <c r="D78" i="3" s="1"/>
  <c r="E78" i="3" s="1"/>
  <c r="B77" i="3"/>
  <c r="D77" i="3" s="1"/>
  <c r="E77" i="3" s="1"/>
  <c r="B76" i="3"/>
  <c r="D76" i="3" s="1"/>
  <c r="E76" i="3" s="1"/>
  <c r="D75" i="3"/>
  <c r="E75" i="3" s="1"/>
  <c r="B75" i="3"/>
  <c r="B74" i="3"/>
  <c r="D74" i="3" s="1"/>
  <c r="E74" i="3" s="1"/>
  <c r="B73" i="3"/>
  <c r="D73" i="3" s="1"/>
  <c r="E73" i="3" s="1"/>
  <c r="B72" i="3"/>
  <c r="D72" i="3" s="1"/>
  <c r="E72" i="3" s="1"/>
  <c r="B71" i="3"/>
  <c r="B70" i="3"/>
  <c r="B82" i="3" s="1"/>
  <c r="B67" i="3"/>
  <c r="D67" i="3" s="1"/>
  <c r="E67" i="3" s="1"/>
  <c r="D66" i="3"/>
  <c r="E66" i="3" s="1"/>
  <c r="B66" i="3"/>
  <c r="B65" i="3"/>
  <c r="D65" i="3" s="1"/>
  <c r="E65" i="3" s="1"/>
  <c r="B64" i="3"/>
  <c r="D64" i="3" s="1"/>
  <c r="E64" i="3" s="1"/>
  <c r="B63" i="3"/>
  <c r="B61" i="3"/>
  <c r="D61" i="3" s="1"/>
  <c r="E61" i="3" s="1"/>
  <c r="B60" i="3"/>
  <c r="D60" i="3" s="1"/>
  <c r="E60" i="3" s="1"/>
  <c r="B59" i="3"/>
  <c r="B58" i="3"/>
  <c r="D58" i="3" s="1"/>
  <c r="E58" i="3" s="1"/>
  <c r="B57" i="3"/>
  <c r="D57" i="3" s="1"/>
  <c r="E57" i="3" s="1"/>
  <c r="B56" i="3"/>
  <c r="B55" i="3"/>
  <c r="D55" i="3" s="1"/>
  <c r="E55" i="3" s="1"/>
  <c r="B54" i="3"/>
  <c r="D54" i="3" s="1"/>
  <c r="E54" i="3" s="1"/>
  <c r="B53" i="3"/>
  <c r="D53" i="3" s="1"/>
  <c r="E53" i="3" s="1"/>
  <c r="B52" i="3"/>
  <c r="D52" i="3" s="1"/>
  <c r="E52" i="3" s="1"/>
  <c r="B51" i="3"/>
  <c r="D51" i="3" s="1"/>
  <c r="E51" i="3" s="1"/>
  <c r="B50" i="3"/>
  <c r="D50" i="3" s="1"/>
  <c r="E50" i="3" s="1"/>
  <c r="B49" i="3"/>
  <c r="B48" i="3"/>
  <c r="D48" i="3" s="1"/>
  <c r="E48" i="3" s="1"/>
  <c r="B47" i="3"/>
  <c r="D47" i="3" s="1"/>
  <c r="E47" i="3" s="1"/>
  <c r="B46" i="3"/>
  <c r="B45" i="3"/>
  <c r="B42" i="3"/>
  <c r="B41" i="3"/>
  <c r="D41" i="3" s="1"/>
  <c r="E41" i="3" s="1"/>
  <c r="B40" i="3"/>
  <c r="D40" i="3" s="1"/>
  <c r="E40" i="3" s="1"/>
  <c r="B39" i="3"/>
  <c r="D39" i="3" s="1"/>
  <c r="E39" i="3" s="1"/>
  <c r="B38" i="3"/>
  <c r="D38" i="3" s="1"/>
  <c r="E38" i="3" s="1"/>
  <c r="D37" i="3"/>
  <c r="E37" i="3" s="1"/>
  <c r="B37" i="3"/>
  <c r="B36" i="3"/>
  <c r="D36" i="3" s="1"/>
  <c r="E36" i="3" s="1"/>
  <c r="B35" i="3"/>
  <c r="D35" i="3" s="1"/>
  <c r="E35" i="3" s="1"/>
  <c r="B34" i="3"/>
  <c r="B33" i="3"/>
  <c r="B32" i="3"/>
  <c r="D32" i="3" s="1"/>
  <c r="E32" i="3" s="1"/>
  <c r="B31" i="3"/>
  <c r="D31" i="3" s="1"/>
  <c r="E31" i="3" s="1"/>
  <c r="B30" i="3"/>
  <c r="B29" i="3"/>
  <c r="B28" i="3"/>
  <c r="D28" i="3" s="1"/>
  <c r="E28" i="3" s="1"/>
  <c r="B27" i="3"/>
  <c r="D27" i="3" s="1"/>
  <c r="E27" i="3" s="1"/>
  <c r="B26" i="3"/>
  <c r="D26" i="3" s="1"/>
  <c r="E26" i="3" s="1"/>
  <c r="B25" i="3"/>
  <c r="D25" i="3" s="1"/>
  <c r="E25" i="3" s="1"/>
  <c r="B24" i="3"/>
  <c r="D24" i="3" s="1"/>
  <c r="E24" i="3" s="1"/>
  <c r="D23" i="3"/>
  <c r="E23" i="3" s="1"/>
  <c r="B23" i="3"/>
  <c r="B22" i="3"/>
  <c r="D22" i="3" s="1"/>
  <c r="E22" i="3" s="1"/>
  <c r="B21" i="3"/>
  <c r="D21" i="3" s="1"/>
  <c r="E21" i="3" s="1"/>
  <c r="B20" i="3"/>
  <c r="B19" i="3"/>
  <c r="B18" i="3"/>
  <c r="D18" i="3" s="1"/>
  <c r="E18" i="3" s="1"/>
  <c r="B17" i="3"/>
  <c r="B16" i="3"/>
  <c r="B13" i="3"/>
  <c r="B9" i="3" s="1"/>
  <c r="D45" i="3" l="1"/>
  <c r="E45" i="3" s="1"/>
  <c r="B68" i="3"/>
  <c r="B88" i="3" s="1"/>
  <c r="B99" i="3" s="1"/>
  <c r="B101" i="3" s="1"/>
  <c r="D33" i="3"/>
  <c r="E33" i="3" s="1"/>
  <c r="D34" i="3"/>
  <c r="E34" i="3" s="1"/>
  <c r="D87" i="3"/>
  <c r="E87" i="3" s="1"/>
  <c r="D49" i="3"/>
  <c r="E49" i="3" s="1"/>
  <c r="D59" i="3"/>
  <c r="E59" i="3" s="1"/>
  <c r="D68" i="3"/>
  <c r="E68" i="3" s="1"/>
  <c r="D63" i="3"/>
  <c r="E63" i="3" s="1"/>
  <c r="D19" i="3"/>
  <c r="E19" i="3" s="1"/>
  <c r="D17" i="3"/>
  <c r="E17" i="3" s="1"/>
  <c r="D29" i="3"/>
  <c r="E29" i="3" s="1"/>
  <c r="D30" i="3"/>
  <c r="E30" i="3" s="1"/>
  <c r="D56" i="3"/>
  <c r="E56" i="3" s="1"/>
  <c r="D20" i="3"/>
  <c r="E20" i="3" s="1"/>
  <c r="D84" i="3"/>
  <c r="E84" i="3" s="1"/>
  <c r="D16" i="4"/>
  <c r="E16" i="4" s="1"/>
  <c r="D71" i="3"/>
  <c r="E71" i="3" s="1"/>
  <c r="D16" i="5"/>
  <c r="E16" i="5" s="1"/>
  <c r="D70" i="4"/>
  <c r="E70" i="4" s="1"/>
  <c r="D84" i="4"/>
  <c r="E84" i="4" s="1"/>
  <c r="D87" i="4"/>
  <c r="E87" i="4" s="1"/>
  <c r="D82" i="6"/>
  <c r="E82" i="6" s="1"/>
  <c r="D88" i="6"/>
  <c r="E88" i="6" s="1"/>
  <c r="D42" i="6"/>
  <c r="E42" i="6" s="1"/>
  <c r="D42" i="7"/>
  <c r="E42" i="7" s="1"/>
  <c r="D88" i="5"/>
  <c r="E88" i="5" s="1"/>
  <c r="B100" i="2"/>
  <c r="B97" i="2"/>
  <c r="D97" i="2" s="1"/>
  <c r="E97" i="2" s="1"/>
  <c r="B96" i="2"/>
  <c r="D96" i="2" s="1"/>
  <c r="E96" i="2" s="1"/>
  <c r="B95" i="2"/>
  <c r="D95" i="2" s="1"/>
  <c r="E95" i="2" s="1"/>
  <c r="B94" i="2"/>
  <c r="B93" i="2"/>
  <c r="D93" i="2" s="1"/>
  <c r="E93" i="2" s="1"/>
  <c r="B92" i="2"/>
  <c r="B91" i="2"/>
  <c r="B86" i="2"/>
  <c r="D86" i="2" s="1"/>
  <c r="E86" i="2" s="1"/>
  <c r="B85" i="2"/>
  <c r="B84" i="2"/>
  <c r="B81" i="2"/>
  <c r="D81" i="2" s="1"/>
  <c r="E81" i="2" s="1"/>
  <c r="B80" i="2"/>
  <c r="D80" i="2" s="1"/>
  <c r="E80" i="2" s="1"/>
  <c r="B79" i="2"/>
  <c r="D79" i="2" s="1"/>
  <c r="E79" i="2" s="1"/>
  <c r="B78" i="2"/>
  <c r="B77" i="2"/>
  <c r="D77" i="2" s="1"/>
  <c r="E77" i="2" s="1"/>
  <c r="B76" i="2"/>
  <c r="D76" i="2" s="1"/>
  <c r="E76" i="2" s="1"/>
  <c r="B75" i="2"/>
  <c r="B74" i="2"/>
  <c r="D74" i="2" s="1"/>
  <c r="E74" i="2" s="1"/>
  <c r="B73" i="2"/>
  <c r="D73" i="2" s="1"/>
  <c r="E73" i="2" s="1"/>
  <c r="B72" i="2"/>
  <c r="B71" i="2"/>
  <c r="B70" i="2"/>
  <c r="B67" i="2"/>
  <c r="D67" i="2" s="1"/>
  <c r="E67" i="2" s="1"/>
  <c r="B66" i="2"/>
  <c r="D66" i="2" s="1"/>
  <c r="E66" i="2" s="1"/>
  <c r="B65" i="2"/>
  <c r="B64" i="2"/>
  <c r="B63" i="2"/>
  <c r="B68" i="2" s="1"/>
  <c r="B61" i="2"/>
  <c r="D61" i="2" s="1"/>
  <c r="E61" i="2" s="1"/>
  <c r="D60" i="2"/>
  <c r="E60" i="2" s="1"/>
  <c r="B60" i="2"/>
  <c r="B59" i="2"/>
  <c r="D59" i="2" s="1"/>
  <c r="E59" i="2" s="1"/>
  <c r="B58" i="2"/>
  <c r="D58" i="2" s="1"/>
  <c r="E58" i="2" s="1"/>
  <c r="B57" i="2"/>
  <c r="B56" i="2"/>
  <c r="D56" i="2" s="1"/>
  <c r="E56" i="2" s="1"/>
  <c r="B55" i="2"/>
  <c r="D55" i="2" s="1"/>
  <c r="E55" i="2" s="1"/>
  <c r="B54" i="2"/>
  <c r="D54" i="2" s="1"/>
  <c r="E54" i="2" s="1"/>
  <c r="B53" i="2"/>
  <c r="D53" i="2" s="1"/>
  <c r="E53" i="2" s="1"/>
  <c r="B52" i="2"/>
  <c r="D52" i="2" s="1"/>
  <c r="E52" i="2" s="1"/>
  <c r="B51" i="2"/>
  <c r="D51" i="2" s="1"/>
  <c r="E51" i="2" s="1"/>
  <c r="B50" i="2"/>
  <c r="D50" i="2" s="1"/>
  <c r="E50" i="2" s="1"/>
  <c r="B49" i="2"/>
  <c r="B48" i="2"/>
  <c r="D48" i="2" s="1"/>
  <c r="E48" i="2" s="1"/>
  <c r="B47" i="2"/>
  <c r="D47" i="2" s="1"/>
  <c r="E47" i="2" s="1"/>
  <c r="B46" i="2"/>
  <c r="B45" i="2"/>
  <c r="B42" i="2"/>
  <c r="B41" i="2"/>
  <c r="D41" i="2" s="1"/>
  <c r="E41" i="2" s="1"/>
  <c r="B40" i="2"/>
  <c r="D40" i="2" s="1"/>
  <c r="E40" i="2" s="1"/>
  <c r="B39" i="2"/>
  <c r="D39" i="2" s="1"/>
  <c r="E39" i="2" s="1"/>
  <c r="B38" i="2"/>
  <c r="D38" i="2" s="1"/>
  <c r="E38" i="2" s="1"/>
  <c r="B37" i="2"/>
  <c r="D37" i="2" s="1"/>
  <c r="E37" i="2" s="1"/>
  <c r="B36" i="2"/>
  <c r="D36" i="2" s="1"/>
  <c r="E36" i="2" s="1"/>
  <c r="B35" i="2"/>
  <c r="D35" i="2" s="1"/>
  <c r="E35" i="2" s="1"/>
  <c r="D33" i="2"/>
  <c r="E33" i="2" s="1"/>
  <c r="D34" i="2"/>
  <c r="E34" i="2" s="1"/>
  <c r="B34" i="2"/>
  <c r="B33" i="2"/>
  <c r="B32" i="2"/>
  <c r="B31" i="2"/>
  <c r="B30" i="2"/>
  <c r="B29" i="2"/>
  <c r="B28" i="2"/>
  <c r="D28" i="2" s="1"/>
  <c r="E28" i="2" s="1"/>
  <c r="B27" i="2"/>
  <c r="D27" i="2" s="1"/>
  <c r="E27" i="2" s="1"/>
  <c r="B26" i="2"/>
  <c r="B25" i="2"/>
  <c r="B24" i="2"/>
  <c r="D24" i="2" s="1"/>
  <c r="E24" i="2" s="1"/>
  <c r="B23" i="2"/>
  <c r="D23" i="2" s="1"/>
  <c r="E23" i="2" s="1"/>
  <c r="B22" i="2"/>
  <c r="D22" i="2" s="1"/>
  <c r="E22" i="2" s="1"/>
  <c r="B21" i="2"/>
  <c r="D21" i="2" s="1"/>
  <c r="E21" i="2" s="1"/>
  <c r="B20" i="2"/>
  <c r="B19" i="2"/>
  <c r="B18" i="2"/>
  <c r="D18" i="2" s="1"/>
  <c r="E18" i="2" s="1"/>
  <c r="B17" i="2"/>
  <c r="B16" i="2"/>
  <c r="B13" i="2"/>
  <c r="B9" i="2"/>
  <c r="B98" i="2" l="1"/>
  <c r="D32" i="2"/>
  <c r="E32" i="2" s="1"/>
  <c r="D31" i="2"/>
  <c r="E31" i="2" s="1"/>
  <c r="B82" i="2"/>
  <c r="D46" i="3"/>
  <c r="E46" i="3" s="1"/>
  <c r="D88" i="3"/>
  <c r="E88" i="3" s="1"/>
  <c r="D45" i="2"/>
  <c r="E45" i="2" s="1"/>
  <c r="D71" i="2"/>
  <c r="E71" i="2" s="1"/>
  <c r="D26" i="2"/>
  <c r="E26" i="2" s="1"/>
  <c r="D63" i="2"/>
  <c r="E63" i="2" s="1"/>
  <c r="D65" i="2"/>
  <c r="E65" i="2" s="1"/>
  <c r="D46" i="2"/>
  <c r="E46" i="2" s="1"/>
  <c r="D78" i="2"/>
  <c r="E78" i="2" s="1"/>
  <c r="D92" i="2"/>
  <c r="E92" i="2" s="1"/>
  <c r="D17" i="2"/>
  <c r="E17" i="2" s="1"/>
  <c r="D25" i="2"/>
  <c r="E25" i="2" s="1"/>
  <c r="D64" i="2"/>
  <c r="E64" i="2" s="1"/>
  <c r="D72" i="2"/>
  <c r="E72" i="2" s="1"/>
  <c r="D94" i="2"/>
  <c r="E94" i="2" s="1"/>
  <c r="D29" i="2"/>
  <c r="E29" i="2" s="1"/>
  <c r="D30" i="2"/>
  <c r="E30" i="2" s="1"/>
  <c r="D85" i="2"/>
  <c r="E85" i="2" s="1"/>
  <c r="D20" i="2"/>
  <c r="E20" i="2" s="1"/>
  <c r="B87" i="2"/>
  <c r="D49" i="2"/>
  <c r="E49" i="2" s="1"/>
  <c r="D57" i="2"/>
  <c r="E57" i="2" s="1"/>
  <c r="D75" i="2"/>
  <c r="E75" i="2" s="1"/>
  <c r="D42" i="4"/>
  <c r="E42" i="4" s="1"/>
  <c r="D82" i="3"/>
  <c r="E82" i="3" s="1"/>
  <c r="D70" i="3"/>
  <c r="E70" i="3" s="1"/>
  <c r="D16" i="3"/>
  <c r="E16" i="3" s="1"/>
  <c r="D82" i="4"/>
  <c r="E82" i="4" s="1"/>
  <c r="D88" i="4"/>
  <c r="E88" i="4" s="1"/>
  <c r="D98" i="3"/>
  <c r="E98" i="3" s="1"/>
  <c r="D91" i="3"/>
  <c r="E91" i="3" s="1"/>
  <c r="D42" i="5"/>
  <c r="E42" i="5" s="1"/>
  <c r="B88" i="2" l="1"/>
  <c r="B99" i="2" s="1"/>
  <c r="B101" i="2" s="1"/>
  <c r="D42" i="3"/>
  <c r="E42" i="3" s="1"/>
  <c r="D68" i="2"/>
  <c r="E68" i="2" s="1"/>
  <c r="D91" i="2"/>
  <c r="E91" i="2" s="1"/>
  <c r="D98" i="2"/>
  <c r="E98" i="2" s="1"/>
  <c r="D87" i="2"/>
  <c r="E87" i="2" s="1"/>
  <c r="D84" i="2"/>
  <c r="E84" i="2" s="1"/>
  <c r="D19" i="2" l="1"/>
  <c r="E19" i="2" s="1"/>
  <c r="D70" i="2"/>
  <c r="E70" i="2" s="1"/>
  <c r="D82" i="2" l="1"/>
  <c r="E82" i="2" s="1"/>
  <c r="D88" i="2"/>
  <c r="E88" i="2" s="1"/>
  <c r="D16" i="2"/>
  <c r="E16" i="2" s="1"/>
  <c r="D42" i="2" l="1"/>
  <c r="E42" i="2" s="1"/>
</calcChain>
</file>

<file path=xl/sharedStrings.xml><?xml version="1.0" encoding="utf-8"?>
<sst xmlns="http://schemas.openxmlformats.org/spreadsheetml/2006/main" count="992" uniqueCount="89">
  <si>
    <r>
      <rPr>
        <sz val="8"/>
        <color rgb="FF31484C"/>
        <rFont val="Segoe UI"/>
        <family val="2"/>
      </rPr>
      <t xml:space="preserve">Republic of the Philippines
</t>
    </r>
  </si>
  <si>
    <r>
      <rPr>
        <sz val="8"/>
        <color rgb="FF31484C"/>
        <rFont val="Segoe UI"/>
        <family val="2"/>
      </rPr>
      <t xml:space="preserve">National Electrification Administration
</t>
    </r>
  </si>
  <si>
    <t>Budget Performance</t>
  </si>
  <si>
    <t>Account Name</t>
  </si>
  <si>
    <t>Approved Budget for the Year</t>
  </si>
  <si>
    <t xml:space="preserve"> To Date </t>
  </si>
  <si>
    <t xml:space="preserve"> Budget Balance </t>
  </si>
  <si>
    <t>Budget Balance (%)</t>
  </si>
  <si>
    <r>
      <rPr>
        <b/>
        <sz val="8"/>
        <color rgb="FF000000"/>
        <rFont val="Segoe UI"/>
        <family val="2"/>
      </rPr>
      <t>INTERNAL CASH GENERATION</t>
    </r>
  </si>
  <si>
    <t/>
  </si>
  <si>
    <r>
      <rPr>
        <sz val="8"/>
        <color rgb="FF000000"/>
        <rFont val="Segoe UI"/>
        <family val="2"/>
      </rPr>
      <t>1. Collection from Consumer A/R</t>
    </r>
  </si>
  <si>
    <r>
      <rPr>
        <sz val="8"/>
        <color rgb="FF000000"/>
        <rFont val="Segoe UI"/>
        <family val="2"/>
      </rPr>
      <t>1.a. From Power Bills</t>
    </r>
  </si>
  <si>
    <r>
      <rPr>
        <sz val="8"/>
        <color rgb="FF000000"/>
        <rFont val="Segoe UI"/>
        <family val="2"/>
      </rPr>
      <t>1.b. From RFSC</t>
    </r>
  </si>
  <si>
    <r>
      <rPr>
        <sz val="8"/>
        <color rgb="FF000000"/>
        <rFont val="Segoe UI"/>
        <family val="2"/>
      </rPr>
      <t>1.c. From Universal Charge</t>
    </r>
  </si>
  <si>
    <r>
      <rPr>
        <sz val="8"/>
        <color rgb="FF000000"/>
        <rFont val="Segoe UI"/>
        <family val="2"/>
      </rPr>
      <t>1.c.1 Missionary Electrification</t>
    </r>
  </si>
  <si>
    <r>
      <rPr>
        <sz val="8"/>
        <color rgb="FF000000"/>
        <rFont val="Segoe UI"/>
        <family val="2"/>
      </rPr>
      <t>1.c.2 RE Developers Cash Incentives</t>
    </r>
  </si>
  <si>
    <r>
      <rPr>
        <sz val="8"/>
        <color rgb="FF000000"/>
        <rFont val="Segoe UI"/>
        <family val="2"/>
      </rPr>
      <t>1.c.3 Environmental Charge</t>
    </r>
  </si>
  <si>
    <r>
      <rPr>
        <sz val="8"/>
        <color rgb="FF000000"/>
        <rFont val="Segoe UI"/>
        <family val="2"/>
      </rPr>
      <t>1.c.4 NPC Stranded Contract Costs</t>
    </r>
  </si>
  <si>
    <r>
      <rPr>
        <sz val="8"/>
        <color rgb="FF000000"/>
        <rFont val="Segoe UI"/>
        <family val="2"/>
      </rPr>
      <t>1.c.5 NPC Stranded Debt</t>
    </r>
  </si>
  <si>
    <r>
      <rPr>
        <sz val="8"/>
        <color rgb="FF000000"/>
        <rFont val="Segoe UI"/>
        <family val="2"/>
      </rPr>
      <t>1.c.6 Others</t>
    </r>
  </si>
  <si>
    <r>
      <rPr>
        <sz val="8"/>
        <color rgb="FF000000"/>
        <rFont val="Segoe UI"/>
        <family val="2"/>
      </rPr>
      <t>1.d. From FIT ALL</t>
    </r>
  </si>
  <si>
    <t>1.d. From VAT</t>
  </si>
  <si>
    <t>1.e. Other Taxes</t>
  </si>
  <si>
    <r>
      <rPr>
        <sz val="8"/>
        <color rgb="FF000000"/>
        <rFont val="Segoe UI"/>
        <family val="2"/>
      </rPr>
      <t>2. Other Revenue</t>
    </r>
  </si>
  <si>
    <r>
      <rPr>
        <sz val="8"/>
        <color rgb="FF000000"/>
        <rFont val="Segoe UI"/>
        <family val="2"/>
      </rPr>
      <t>2.a. Reconnection &amp; Other Fees</t>
    </r>
  </si>
  <si>
    <r>
      <rPr>
        <sz val="8"/>
        <color rgb="FF000000"/>
        <rFont val="Segoe UI"/>
        <family val="2"/>
      </rPr>
      <t>2.b. Interest Income</t>
    </r>
  </si>
  <si>
    <r>
      <rPr>
        <sz val="8"/>
        <color rgb="FF000000"/>
        <rFont val="Segoe UI"/>
        <family val="2"/>
      </rPr>
      <t>2.c. Others</t>
    </r>
  </si>
  <si>
    <r>
      <rPr>
        <sz val="8"/>
        <color rgb="FF000000"/>
        <rFont val="Segoe UI"/>
        <family val="2"/>
      </rPr>
      <t>3. Loans</t>
    </r>
  </si>
  <si>
    <r>
      <rPr>
        <sz val="8"/>
        <color rgb="FF000000"/>
        <rFont val="Segoe UI"/>
        <family val="2"/>
      </rPr>
      <t>3.a. Loans from NEA</t>
    </r>
  </si>
  <si>
    <r>
      <rPr>
        <sz val="8"/>
        <color rgb="FF000000"/>
        <rFont val="Segoe UI"/>
        <family val="2"/>
      </rPr>
      <t>3.b. Loans from Banks</t>
    </r>
  </si>
  <si>
    <t>3.b Loans from Other Financial Institutions</t>
  </si>
  <si>
    <r>
      <rPr>
        <sz val="8"/>
        <color rgb="FF000000"/>
        <rFont val="Segoe UI"/>
        <family val="2"/>
      </rPr>
      <t>3.d. Loans from Other Sources</t>
    </r>
  </si>
  <si>
    <r>
      <rPr>
        <sz val="8"/>
        <color rgb="FF000000"/>
        <rFont val="Segoe UI"/>
        <family val="2"/>
      </rPr>
      <t>4. Subsidy</t>
    </r>
  </si>
  <si>
    <r>
      <rPr>
        <sz val="8"/>
        <color rgb="FF000000"/>
        <rFont val="Segoe UI"/>
        <family val="2"/>
      </rPr>
      <t>5. Proceeds from CDA Share Capital</t>
    </r>
  </si>
  <si>
    <t>5. Transfer of Funds</t>
  </si>
  <si>
    <t>6. Other Receipts</t>
  </si>
  <si>
    <r>
      <rPr>
        <b/>
        <sz val="8"/>
        <color rgb="FF000000"/>
        <rFont val="Segoe UI"/>
        <family val="2"/>
      </rPr>
      <t>TOTAL CASH INFLOW</t>
    </r>
  </si>
  <si>
    <r>
      <rPr>
        <b/>
        <sz val="8"/>
        <color rgb="FF000000"/>
        <rFont val="Segoe UI"/>
        <family val="2"/>
      </rPr>
      <t>CASH FOR OPERATIONS</t>
    </r>
  </si>
  <si>
    <r>
      <rPr>
        <sz val="8"/>
        <color rgb="FF000000"/>
        <rFont val="Segoe UI"/>
        <family val="2"/>
      </rPr>
      <t>1. Cost of Power</t>
    </r>
  </si>
  <si>
    <r>
      <rPr>
        <sz val="8"/>
        <color rgb="FF000000"/>
        <rFont val="Segoe UI"/>
        <family val="2"/>
      </rPr>
      <t>2. Non-Power Cost</t>
    </r>
  </si>
  <si>
    <r>
      <rPr>
        <sz val="8"/>
        <color rgb="FF000000"/>
        <rFont val="Segoe UI"/>
        <family val="2"/>
      </rPr>
      <t>2.a. Salaries &amp; Wages</t>
    </r>
  </si>
  <si>
    <r>
      <rPr>
        <sz val="8"/>
        <color rgb="FF000000"/>
        <rFont val="Segoe UI"/>
        <family val="2"/>
      </rPr>
      <t>2.b. SSS/PHIC/ECC/HDMF</t>
    </r>
  </si>
  <si>
    <r>
      <rPr>
        <sz val="8"/>
        <color rgb="FF000000"/>
        <rFont val="Segoe UI"/>
        <family val="2"/>
      </rPr>
      <t>2.c. Employee Benefits</t>
    </r>
  </si>
  <si>
    <r>
      <rPr>
        <sz val="8"/>
        <color rgb="FF000000"/>
        <rFont val="Segoe UI"/>
        <family val="2"/>
      </rPr>
      <t>2.d. Utilities</t>
    </r>
  </si>
  <si>
    <r>
      <rPr>
        <sz val="8"/>
        <color rgb="FF000000"/>
        <rFont val="Segoe UI"/>
        <family val="2"/>
      </rPr>
      <t>2.e. Office Materials &amp; Supplies</t>
    </r>
  </si>
  <si>
    <r>
      <rPr>
        <sz val="8"/>
        <color rgb="FF000000"/>
        <rFont val="Segoe UI"/>
        <family val="2"/>
      </rPr>
      <t>2.f. Travel</t>
    </r>
  </si>
  <si>
    <r>
      <rPr>
        <sz val="8"/>
        <color rgb="FF000000"/>
        <rFont val="Segoe UI"/>
        <family val="2"/>
      </rPr>
      <t>2.g. Transportation</t>
    </r>
  </si>
  <si>
    <r>
      <rPr>
        <sz val="8"/>
        <color rgb="FF000000"/>
        <rFont val="Segoe UI"/>
        <family val="2"/>
      </rPr>
      <t>2.h. Repairs &amp; Maintenance</t>
    </r>
  </si>
  <si>
    <r>
      <rPr>
        <sz val="8"/>
        <color rgb="FF000000"/>
        <rFont val="Segoe UI"/>
        <family val="2"/>
      </rPr>
      <t>2.i. Directors' Per Diems</t>
    </r>
  </si>
  <si>
    <r>
      <rPr>
        <sz val="8"/>
        <color rgb="FF000000"/>
        <rFont val="Segoe UI"/>
        <family val="2"/>
      </rPr>
      <t>2.j. Allowances/Representation</t>
    </r>
  </si>
  <si>
    <r>
      <rPr>
        <sz val="8"/>
        <color rgb="FF000000"/>
        <rFont val="Segoe UI"/>
        <family val="2"/>
      </rPr>
      <t>2.k. Outside Professional Services</t>
    </r>
  </si>
  <si>
    <r>
      <rPr>
        <sz val="8"/>
        <color rgb="FF000000"/>
        <rFont val="Segoe UI"/>
        <family val="2"/>
      </rPr>
      <t>2.l. Seminars/Trainings</t>
    </r>
  </si>
  <si>
    <r>
      <rPr>
        <sz val="8"/>
        <color rgb="FF000000"/>
        <rFont val="Segoe UI"/>
        <family val="2"/>
      </rPr>
      <t>2.m. Institutional Activities</t>
    </r>
  </si>
  <si>
    <r>
      <rPr>
        <sz val="8"/>
        <color rgb="FF000000"/>
        <rFont val="Segoe UI"/>
        <family val="2"/>
      </rPr>
      <t>2.n. Insurance/Registration</t>
    </r>
  </si>
  <si>
    <r>
      <rPr>
        <sz val="8"/>
        <color rgb="FF000000"/>
        <rFont val="Segoe UI"/>
        <family val="2"/>
      </rPr>
      <t>2.o. Sundries</t>
    </r>
  </si>
  <si>
    <r>
      <rPr>
        <b/>
        <sz val="8"/>
        <color rgb="FF000000"/>
        <rFont val="Segoe UI"/>
        <family val="2"/>
      </rPr>
      <t>CASH FOR DEBT SERVICE</t>
    </r>
  </si>
  <si>
    <r>
      <rPr>
        <sz val="8"/>
        <color rgb="FF000000"/>
        <rFont val="Segoe UI"/>
        <family val="2"/>
      </rPr>
      <t>1. NEA</t>
    </r>
  </si>
  <si>
    <r>
      <rPr>
        <sz val="8"/>
        <color rgb="FF000000"/>
        <rFont val="Segoe UI"/>
        <family val="2"/>
      </rPr>
      <t>2. Banks</t>
    </r>
  </si>
  <si>
    <r>
      <rPr>
        <sz val="8"/>
        <color rgb="FF000000"/>
        <rFont val="Segoe UI"/>
        <family val="2"/>
      </rPr>
      <t>3. Other Financial Institutions</t>
    </r>
  </si>
  <si>
    <r>
      <rPr>
        <sz val="8"/>
        <color rgb="FF000000"/>
        <rFont val="Segoe UI"/>
        <family val="2"/>
      </rPr>
      <t>4. Power Suppliers</t>
    </r>
  </si>
  <si>
    <r>
      <rPr>
        <sz val="8"/>
        <color rgb="FF000000"/>
        <rFont val="Segoe UI"/>
        <family val="2"/>
      </rPr>
      <t>5. Accounts Payable - Others</t>
    </r>
  </si>
  <si>
    <r>
      <rPr>
        <b/>
        <sz val="8"/>
        <color rgb="FF000000"/>
        <rFont val="Segoe UI"/>
        <family val="2"/>
      </rPr>
      <t>Total Cash for Debt Service</t>
    </r>
  </si>
  <si>
    <r>
      <rPr>
        <b/>
        <sz val="8"/>
        <color rgb="FF000000"/>
        <rFont val="Segoe UI"/>
        <family val="2"/>
      </rPr>
      <t>CASH FOR OTHER USES</t>
    </r>
  </si>
  <si>
    <r>
      <rPr>
        <sz val="8"/>
        <color rgb="FF000000"/>
        <rFont val="Segoe UI"/>
        <family val="2"/>
      </rPr>
      <t>1. Universal Charge</t>
    </r>
  </si>
  <si>
    <r>
      <rPr>
        <sz val="8"/>
        <color rgb="FF000000"/>
        <rFont val="Segoe UI"/>
        <family val="2"/>
      </rPr>
      <t>1.c.4 Stranded Contract Costs</t>
    </r>
  </si>
  <si>
    <r>
      <rPr>
        <sz val="8"/>
        <color rgb="FF000000"/>
        <rFont val="Segoe UI"/>
        <family val="2"/>
      </rPr>
      <t>2. FIT ALL</t>
    </r>
  </si>
  <si>
    <t>2. VAT</t>
  </si>
  <si>
    <t>3. Other Taxes</t>
  </si>
  <si>
    <t>4. Refunds</t>
  </si>
  <si>
    <t>5. Others</t>
  </si>
  <si>
    <r>
      <rPr>
        <b/>
        <sz val="8"/>
        <color rgb="FF000000"/>
        <rFont val="Segoe UI"/>
        <family val="2"/>
      </rPr>
      <t>Total Cash for Other Uses</t>
    </r>
  </si>
  <si>
    <r>
      <rPr>
        <b/>
        <sz val="8"/>
        <color rgb="FF000000"/>
        <rFont val="Segoe UI"/>
        <family val="2"/>
      </rPr>
      <t>CASH FOR CAPITAL EXPENDITURES</t>
    </r>
  </si>
  <si>
    <r>
      <rPr>
        <sz val="8"/>
        <color rgb="FF000000"/>
        <rFont val="Segoe UI"/>
        <family val="2"/>
      </rPr>
      <t>1. Network Assets (Subsidy)</t>
    </r>
  </si>
  <si>
    <r>
      <rPr>
        <sz val="8"/>
        <color rgb="FF000000"/>
        <rFont val="Segoe UI"/>
        <family val="2"/>
      </rPr>
      <t>2. Network Assets</t>
    </r>
  </si>
  <si>
    <r>
      <rPr>
        <sz val="8"/>
        <color rgb="FF000000"/>
        <rFont val="Segoe UI"/>
        <family val="2"/>
      </rPr>
      <t>3. Non-Network Assets</t>
    </r>
  </si>
  <si>
    <r>
      <rPr>
        <b/>
        <sz val="8"/>
        <color rgb="FF000000"/>
        <rFont val="Segoe UI"/>
        <family val="2"/>
      </rPr>
      <t>Total Cash for Capital Expenditures</t>
    </r>
  </si>
  <si>
    <r>
      <rPr>
        <b/>
        <sz val="8"/>
        <color rgb="FF000000"/>
        <rFont val="Segoe UI"/>
        <family val="2"/>
      </rPr>
      <t>TOTAL CASH OUTFLOW</t>
    </r>
  </si>
  <si>
    <r>
      <rPr>
        <b/>
        <sz val="8"/>
        <color rgb="FF000000"/>
        <rFont val="Segoe UI"/>
        <family val="2"/>
      </rPr>
      <t>CASH FOR SINKING FUNDS</t>
    </r>
  </si>
  <si>
    <r>
      <rPr>
        <sz val="8"/>
        <color rgb="FF000000"/>
        <rFont val="Segoe UI"/>
        <family val="2"/>
      </rPr>
      <t>1. RFSC</t>
    </r>
  </si>
  <si>
    <r>
      <rPr>
        <sz val="8"/>
        <color rgb="FF000000"/>
        <rFont val="Segoe UI"/>
        <family val="2"/>
      </rPr>
      <t>2. Security Deposit</t>
    </r>
  </si>
  <si>
    <t>2. Separation/ Retirement</t>
  </si>
  <si>
    <r>
      <rPr>
        <sz val="8"/>
        <color rgb="FF000000"/>
        <rFont val="Segoe UI"/>
        <family val="2"/>
      </rPr>
      <t>4. Investment in Asso. Organization</t>
    </r>
  </si>
  <si>
    <r>
      <rPr>
        <sz val="8"/>
        <color rgb="FF000000"/>
        <rFont val="Segoe UI"/>
        <family val="2"/>
      </rPr>
      <t>5. Extraordinary Losses</t>
    </r>
  </si>
  <si>
    <r>
      <rPr>
        <sz val="8"/>
        <color rgb="FF000000"/>
        <rFont val="Segoe UI"/>
        <family val="2"/>
      </rPr>
      <t>6. Subsidy Fund</t>
    </r>
  </si>
  <si>
    <r>
      <rPr>
        <sz val="8"/>
        <color rgb="FF000000"/>
        <rFont val="Segoe UI"/>
        <family val="2"/>
      </rPr>
      <t>7. Others</t>
    </r>
  </si>
  <si>
    <r>
      <rPr>
        <b/>
        <sz val="8"/>
        <color rgb="FF000000"/>
        <rFont val="Segoe UI"/>
        <family val="2"/>
      </rPr>
      <t>Total Cash for Sinking Funds</t>
    </r>
  </si>
  <si>
    <r>
      <rPr>
        <b/>
        <sz val="8"/>
        <color rgb="FF000000"/>
        <rFont val="Segoe UI"/>
        <family val="2"/>
      </rPr>
      <t>CASH AFTER SINKING FUNDS</t>
    </r>
  </si>
  <si>
    <r>
      <rPr>
        <sz val="8"/>
        <color rgb="FF000000"/>
        <rFont val="Segoe UI"/>
        <family val="2"/>
      </rPr>
      <t>Add: Cash Balance, Beginning</t>
    </r>
  </si>
  <si>
    <r>
      <rPr>
        <b/>
        <sz val="8"/>
        <color rgb="FF000000"/>
        <rFont val="Segoe UI"/>
        <family val="2"/>
      </rPr>
      <t>CASH BALANCE, 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</si>
</sst>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(#,##0.00\)"/>
    <numFmt numFmtId="165" formatCode="[$-10409]0.00;\(0.00\)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EEE8AA"/>
        <bgColor rgb="FFEEE8AA"/>
      </patternFill>
    </fill>
    <fill>
      <patternFill patternType="solid">
        <fgColor rgb="FFF2EEBF"/>
        <bgColor rgb="FFF2EEBF"/>
      </patternFill>
    </fill>
    <fill>
      <patternFill patternType="solid">
        <fgColor rgb="FFE6DD80"/>
        <bgColor rgb="FFE6DD80"/>
      </patternFill>
    </fill>
    <fill>
      <patternFill patternType="solid">
        <fgColor rgb="FFEAE295"/>
        <bgColor rgb="FFEAE295"/>
      </patternFill>
    </fill>
    <fill>
      <patternFill patternType="solid">
        <fgColor rgb="FFE1D76A"/>
        <bgColor rgb="FFE1D76A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8FBC8B"/>
      </left>
      <right style="thin">
        <color rgb="FFD3D3D3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D3D3D3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17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horizontal="left" vertical="center" wrapText="1" indent="2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8" fillId="3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3" readingOrder="1"/>
    </xf>
    <xf numFmtId="164" fontId="9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left" vertical="center" wrapText="1" indent="3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165" fontId="8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5" readingOrder="1"/>
    </xf>
    <xf numFmtId="0" fontId="9" fillId="0" borderId="2" xfId="1" applyNumberFormat="1" applyFont="1" applyFill="1" applyBorder="1" applyAlignment="1">
      <alignment horizontal="left" vertical="center" wrapText="1" indent="2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8" fillId="5" borderId="2" xfId="2" applyFont="1" applyFill="1" applyBorder="1" applyAlignment="1">
      <alignment horizontal="left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165" fontId="8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165" fontId="8" fillId="6" borderId="2" xfId="1" applyNumberFormat="1" applyFont="1" applyFill="1" applyBorder="1" applyAlignment="1">
      <alignment horizontal="center" vertical="center" wrapText="1" readingOrder="1"/>
    </xf>
    <xf numFmtId="166" fontId="8" fillId="6" borderId="2" xfId="2" applyFont="1" applyFill="1" applyBorder="1" applyAlignment="1">
      <alignment horizontal="left"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166" fontId="8" fillId="7" borderId="2" xfId="2" applyFont="1" applyFill="1" applyBorder="1" applyAlignment="1">
      <alignment horizontal="left" vertical="center" wrapText="1" readingOrder="1"/>
    </xf>
    <xf numFmtId="164" fontId="8" fillId="7" borderId="2" xfId="1" applyNumberFormat="1" applyFont="1" applyFill="1" applyBorder="1" applyAlignment="1">
      <alignment horizontal="right" vertical="center" wrapText="1" readingOrder="1"/>
    </xf>
    <xf numFmtId="0" fontId="8" fillId="2" borderId="5" xfId="1" applyNumberFormat="1" applyFont="1" applyFill="1" applyBorder="1" applyAlignment="1">
      <alignment horizontal="right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2" borderId="7" xfId="1" applyNumberFormat="1" applyFont="1" applyFill="1" applyBorder="1" applyAlignment="1">
      <alignment horizontal="right" vertical="center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8" fillId="2" borderId="9" xfId="1" applyNumberFormat="1" applyFont="1" applyFill="1" applyBorder="1" applyAlignment="1">
      <alignment horizontal="right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0/BUSECO/BUSECO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0/CAMELCO/CAMELCO_2023_JUN_DET%20AC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0/FIBECO/FIBECO_2023_JUN_DET%20AC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0/LANECO/LANECO_2023_JUN_DET%20AC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0/MOELCI%20I/MOELCI%20I_2023_JUN_DET%20AC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0/MOELCI%20II/MOELCI%20II_2023_JUN_DET%20AC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0/MORESCO%20I/MORESCO%20I_2023_JUN_DET%20ACA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0/MORESCO%20II/MORESCO%20II_2023_JUN_DET%20AC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BUSECO</v>
          </cell>
        </row>
        <row r="12">
          <cell r="C12">
            <v>4826053474</v>
          </cell>
        </row>
        <row r="13">
          <cell r="C13">
            <v>4052898542</v>
          </cell>
        </row>
        <row r="14">
          <cell r="C14">
            <v>231130256</v>
          </cell>
        </row>
        <row r="15">
          <cell r="C15">
            <v>57282370</v>
          </cell>
        </row>
        <row r="16">
          <cell r="C16">
            <v>44956148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12326222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28309990</v>
          </cell>
        </row>
        <row r="23">
          <cell r="C23">
            <v>438691773</v>
          </cell>
        </row>
        <row r="24">
          <cell r="C24">
            <v>17740543</v>
          </cell>
        </row>
        <row r="25">
          <cell r="C25">
            <v>79738617</v>
          </cell>
        </row>
        <row r="26">
          <cell r="C26">
            <v>42624227</v>
          </cell>
        </row>
        <row r="27">
          <cell r="C27">
            <v>0</v>
          </cell>
        </row>
        <row r="28">
          <cell r="C28">
            <v>37114390</v>
          </cell>
        </row>
        <row r="29">
          <cell r="C29">
            <v>562327447</v>
          </cell>
        </row>
        <row r="30">
          <cell r="C30">
            <v>81039966</v>
          </cell>
        </row>
        <row r="31">
          <cell r="C31">
            <v>0</v>
          </cell>
        </row>
        <row r="32">
          <cell r="C32">
            <v>481287481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49154314</v>
          </cell>
        </row>
        <row r="38">
          <cell r="C38">
            <v>5517273852</v>
          </cell>
        </row>
        <row r="41">
          <cell r="C41">
            <v>3639258487</v>
          </cell>
        </row>
        <row r="42">
          <cell r="C42">
            <v>391627474.39999998</v>
          </cell>
        </row>
        <row r="43">
          <cell r="C43">
            <v>110978971</v>
          </cell>
        </row>
        <row r="44">
          <cell r="C44">
            <v>9462445</v>
          </cell>
        </row>
        <row r="45">
          <cell r="C45">
            <v>30870051.399999999</v>
          </cell>
        </row>
        <row r="46">
          <cell r="C46">
            <v>3461332</v>
          </cell>
        </row>
        <row r="47">
          <cell r="C47">
            <v>6491347</v>
          </cell>
        </row>
        <row r="48">
          <cell r="C48">
            <v>9532520</v>
          </cell>
        </row>
        <row r="49">
          <cell r="C49">
            <v>26719119</v>
          </cell>
        </row>
        <row r="50">
          <cell r="C50">
            <v>16985575</v>
          </cell>
        </row>
        <row r="51">
          <cell r="C51">
            <v>2844000</v>
          </cell>
        </row>
        <row r="52">
          <cell r="C52">
            <v>5018400</v>
          </cell>
        </row>
        <row r="53">
          <cell r="C53">
            <v>69034401</v>
          </cell>
        </row>
        <row r="54">
          <cell r="C54">
            <v>26291600</v>
          </cell>
        </row>
        <row r="55">
          <cell r="C55">
            <v>53886439</v>
          </cell>
        </row>
        <row r="56">
          <cell r="C56">
            <v>7137115</v>
          </cell>
        </row>
        <row r="57">
          <cell r="C57">
            <v>12914159</v>
          </cell>
        </row>
        <row r="60">
          <cell r="C60">
            <v>51993997</v>
          </cell>
        </row>
        <row r="61">
          <cell r="C61">
            <v>0</v>
          </cell>
        </row>
        <row r="62">
          <cell r="C62">
            <v>44609042</v>
          </cell>
        </row>
        <row r="63">
          <cell r="C63">
            <v>0</v>
          </cell>
        </row>
        <row r="64">
          <cell r="C64">
            <v>33789053</v>
          </cell>
        </row>
        <row r="67">
          <cell r="C67">
            <v>57282370</v>
          </cell>
        </row>
        <row r="68">
          <cell r="C68">
            <v>44956148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12326222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28309990</v>
          </cell>
        </row>
        <row r="75">
          <cell r="C75">
            <v>438691773</v>
          </cell>
        </row>
        <row r="76">
          <cell r="C76">
            <v>17740543</v>
          </cell>
        </row>
        <row r="77">
          <cell r="C77">
            <v>5903160</v>
          </cell>
        </row>
        <row r="78">
          <cell r="C78">
            <v>0</v>
          </cell>
        </row>
        <row r="81">
          <cell r="C81">
            <v>0</v>
          </cell>
        </row>
        <row r="82">
          <cell r="C82">
            <v>270492706</v>
          </cell>
        </row>
        <row r="83">
          <cell r="C83">
            <v>210794775</v>
          </cell>
        </row>
        <row r="88">
          <cell r="C88">
            <v>231130256</v>
          </cell>
        </row>
        <row r="89">
          <cell r="C89">
            <v>0</v>
          </cell>
        </row>
        <row r="90">
          <cell r="C90">
            <v>6539862</v>
          </cell>
        </row>
        <row r="91">
          <cell r="C91">
            <v>31000000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52000000</v>
          </cell>
        </row>
        <row r="97">
          <cell r="C97">
            <v>129116311.78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CAMELCO</v>
          </cell>
        </row>
        <row r="12">
          <cell r="C12">
            <v>438614591</v>
          </cell>
        </row>
        <row r="13">
          <cell r="C13">
            <v>309093178</v>
          </cell>
        </row>
        <row r="14">
          <cell r="C14">
            <v>69652827</v>
          </cell>
        </row>
        <row r="15">
          <cell r="C15">
            <v>5468942</v>
          </cell>
        </row>
        <row r="16">
          <cell r="C16">
            <v>4373626.3899999997</v>
          </cell>
        </row>
        <row r="17">
          <cell r="C17">
            <v>41728.910000000003</v>
          </cell>
        </row>
        <row r="18">
          <cell r="C18">
            <v>1000</v>
          </cell>
        </row>
        <row r="19">
          <cell r="C19">
            <v>2000</v>
          </cell>
        </row>
        <row r="20">
          <cell r="C20">
            <v>1050586.7</v>
          </cell>
        </row>
        <row r="21">
          <cell r="C21">
            <v>0</v>
          </cell>
        </row>
        <row r="22">
          <cell r="C22">
            <v>2435743</v>
          </cell>
        </row>
        <row r="23">
          <cell r="C23">
            <v>49543901</v>
          </cell>
        </row>
        <row r="24">
          <cell r="C24">
            <v>2420000</v>
          </cell>
        </row>
        <row r="25">
          <cell r="C25">
            <v>14880000</v>
          </cell>
        </row>
        <row r="26">
          <cell r="C26">
            <v>6800000</v>
          </cell>
        </row>
        <row r="27">
          <cell r="C27">
            <v>300000</v>
          </cell>
        </row>
        <row r="28">
          <cell r="C28">
            <v>7780000</v>
          </cell>
        </row>
        <row r="29">
          <cell r="C29">
            <v>135490789</v>
          </cell>
        </row>
        <row r="30">
          <cell r="C30">
            <v>127289289</v>
          </cell>
        </row>
        <row r="31">
          <cell r="C31">
            <v>0</v>
          </cell>
        </row>
        <row r="32">
          <cell r="C32">
            <v>8201500</v>
          </cell>
        </row>
        <row r="33">
          <cell r="C33">
            <v>0</v>
          </cell>
        </row>
        <row r="34">
          <cell r="C34">
            <v>6000000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4752205</v>
          </cell>
        </row>
        <row r="38">
          <cell r="C38">
            <v>599737585</v>
          </cell>
        </row>
        <row r="41">
          <cell r="C41">
            <v>242036132</v>
          </cell>
        </row>
        <row r="42">
          <cell r="C42">
            <v>72350206</v>
          </cell>
        </row>
        <row r="43">
          <cell r="C43">
            <v>29174430</v>
          </cell>
        </row>
        <row r="44">
          <cell r="C44">
            <v>2505511</v>
          </cell>
        </row>
        <row r="45">
          <cell r="C45">
            <v>11148634</v>
          </cell>
        </row>
        <row r="46">
          <cell r="C46">
            <v>2611855</v>
          </cell>
        </row>
        <row r="47">
          <cell r="C47">
            <v>892008</v>
          </cell>
        </row>
        <row r="48">
          <cell r="C48">
            <v>2618400</v>
          </cell>
        </row>
        <row r="49">
          <cell r="C49">
            <v>2964507</v>
          </cell>
        </row>
        <row r="50">
          <cell r="C50">
            <v>1177757</v>
          </cell>
        </row>
        <row r="51">
          <cell r="C51">
            <v>523200</v>
          </cell>
        </row>
        <row r="52">
          <cell r="C52">
            <v>579600</v>
          </cell>
        </row>
        <row r="53">
          <cell r="C53">
            <v>10613104</v>
          </cell>
        </row>
        <row r="54">
          <cell r="C54">
            <v>1310000</v>
          </cell>
        </row>
        <row r="55">
          <cell r="C55">
            <v>3701000</v>
          </cell>
        </row>
        <row r="56">
          <cell r="C56">
            <v>1230200</v>
          </cell>
        </row>
        <row r="57">
          <cell r="C57">
            <v>1300000</v>
          </cell>
        </row>
        <row r="60">
          <cell r="C60">
            <v>6217776</v>
          </cell>
        </row>
        <row r="61">
          <cell r="C61">
            <v>21800000</v>
          </cell>
        </row>
        <row r="62">
          <cell r="C62">
            <v>11646876</v>
          </cell>
        </row>
        <row r="63">
          <cell r="C63">
            <v>6357593</v>
          </cell>
        </row>
        <row r="64">
          <cell r="C64">
            <v>15860688</v>
          </cell>
        </row>
        <row r="67">
          <cell r="C67">
            <v>5468942</v>
          </cell>
        </row>
        <row r="68">
          <cell r="C68">
            <v>4373626.3899999997</v>
          </cell>
        </row>
        <row r="69">
          <cell r="C69">
            <v>41728.910000000003</v>
          </cell>
        </row>
        <row r="70">
          <cell r="C70">
            <v>1000</v>
          </cell>
        </row>
        <row r="71">
          <cell r="C71">
            <v>2000</v>
          </cell>
        </row>
        <row r="72">
          <cell r="C72">
            <v>1050586.7</v>
          </cell>
        </row>
        <row r="73">
          <cell r="C73">
            <v>0</v>
          </cell>
        </row>
        <row r="74">
          <cell r="C74">
            <v>2435743</v>
          </cell>
        </row>
        <row r="75">
          <cell r="C75">
            <v>49543901</v>
          </cell>
        </row>
        <row r="76">
          <cell r="C76">
            <v>2420000</v>
          </cell>
        </row>
        <row r="77">
          <cell r="C77">
            <v>350000</v>
          </cell>
        </row>
        <row r="78">
          <cell r="C78">
            <v>384000</v>
          </cell>
        </row>
        <row r="81">
          <cell r="C81">
            <v>6000000</v>
          </cell>
        </row>
        <row r="82">
          <cell r="C82">
            <v>130789289</v>
          </cell>
        </row>
        <row r="83">
          <cell r="C83">
            <v>6201500</v>
          </cell>
        </row>
        <row r="88">
          <cell r="C88">
            <v>33240380</v>
          </cell>
        </row>
        <row r="89">
          <cell r="C89">
            <v>0</v>
          </cell>
        </row>
        <row r="90">
          <cell r="C90">
            <v>2500000</v>
          </cell>
        </row>
        <row r="91">
          <cell r="C91">
            <v>1500000</v>
          </cell>
        </row>
        <row r="92">
          <cell r="C92">
            <v>1000000</v>
          </cell>
        </row>
        <row r="93">
          <cell r="C93">
            <v>0</v>
          </cell>
        </row>
        <row r="94">
          <cell r="C94">
            <v>500000</v>
          </cell>
        </row>
        <row r="97">
          <cell r="C97">
            <v>19157395.23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FIBECO</v>
          </cell>
        </row>
        <row r="12">
          <cell r="C12">
            <v>3707293711</v>
          </cell>
        </row>
        <row r="13">
          <cell r="C13">
            <v>3218830420</v>
          </cell>
        </row>
        <row r="14">
          <cell r="C14">
            <v>105816665</v>
          </cell>
        </row>
        <row r="15">
          <cell r="C15">
            <v>47546513</v>
          </cell>
        </row>
        <row r="16">
          <cell r="C16">
            <v>47546513</v>
          </cell>
        </row>
        <row r="22">
          <cell r="C22">
            <v>12671852</v>
          </cell>
        </row>
        <row r="23">
          <cell r="C23">
            <v>305282720</v>
          </cell>
        </row>
        <row r="24">
          <cell r="C24">
            <v>17145541</v>
          </cell>
        </row>
        <row r="25">
          <cell r="C25">
            <v>35350000</v>
          </cell>
        </row>
        <row r="26">
          <cell r="C26">
            <v>30000000</v>
          </cell>
        </row>
        <row r="27">
          <cell r="C27">
            <v>350000</v>
          </cell>
        </row>
        <row r="28">
          <cell r="C28">
            <v>5000000</v>
          </cell>
        </row>
        <row r="29">
          <cell r="C29">
            <v>1500000000</v>
          </cell>
        </row>
        <row r="30">
          <cell r="C30">
            <v>50000000</v>
          </cell>
        </row>
        <row r="31">
          <cell r="C31">
            <v>450000000</v>
          </cell>
        </row>
        <row r="33">
          <cell r="C33">
            <v>1000000000</v>
          </cell>
        </row>
        <row r="34">
          <cell r="C34">
            <v>80000000</v>
          </cell>
        </row>
        <row r="37">
          <cell r="C37">
            <v>68459129</v>
          </cell>
        </row>
        <row r="38">
          <cell r="C38">
            <v>5391102840</v>
          </cell>
        </row>
        <row r="41">
          <cell r="C41">
            <v>2853934247</v>
          </cell>
        </row>
        <row r="42">
          <cell r="C42">
            <v>282920668</v>
          </cell>
        </row>
        <row r="43">
          <cell r="C43">
            <v>65695045</v>
          </cell>
        </row>
        <row r="44">
          <cell r="C44">
            <v>11066914</v>
          </cell>
        </row>
        <row r="45">
          <cell r="C45">
            <v>16627900</v>
          </cell>
        </row>
        <row r="46">
          <cell r="C46">
            <v>6280048</v>
          </cell>
        </row>
        <row r="47">
          <cell r="C47">
            <v>15735930</v>
          </cell>
        </row>
        <row r="48">
          <cell r="C48">
            <v>5623645</v>
          </cell>
        </row>
        <row r="49">
          <cell r="C49">
            <v>25825854</v>
          </cell>
        </row>
        <row r="50">
          <cell r="C50">
            <v>19323077</v>
          </cell>
        </row>
        <row r="51">
          <cell r="C51">
            <v>4464000</v>
          </cell>
        </row>
        <row r="52">
          <cell r="C52">
            <v>3438000</v>
          </cell>
        </row>
        <row r="53">
          <cell r="C53">
            <v>71868664</v>
          </cell>
        </row>
        <row r="54">
          <cell r="C54">
            <v>13957920</v>
          </cell>
        </row>
        <row r="55">
          <cell r="C55">
            <v>20605800</v>
          </cell>
        </row>
        <row r="56">
          <cell r="C56">
            <v>2407871</v>
          </cell>
        </row>
        <row r="60">
          <cell r="C60">
            <v>47304320</v>
          </cell>
        </row>
        <row r="61">
          <cell r="C61">
            <v>53798347</v>
          </cell>
        </row>
        <row r="63">
          <cell r="C63">
            <v>500000000</v>
          </cell>
        </row>
        <row r="64">
          <cell r="C64">
            <v>10000000</v>
          </cell>
        </row>
        <row r="67">
          <cell r="C67">
            <v>47546513</v>
          </cell>
        </row>
        <row r="68">
          <cell r="C68">
            <v>47546513</v>
          </cell>
        </row>
        <row r="74">
          <cell r="C74">
            <v>12671852</v>
          </cell>
        </row>
        <row r="75">
          <cell r="C75">
            <v>305282720</v>
          </cell>
        </row>
        <row r="76">
          <cell r="C76">
            <v>17145541</v>
          </cell>
        </row>
        <row r="78">
          <cell r="C78">
            <v>68459129</v>
          </cell>
        </row>
        <row r="81">
          <cell r="C81">
            <v>80000000</v>
          </cell>
        </row>
        <row r="82">
          <cell r="C82">
            <v>1000000000</v>
          </cell>
        </row>
        <row r="83">
          <cell r="C83">
            <v>53542060</v>
          </cell>
        </row>
        <row r="88">
          <cell r="C88">
            <v>4713998</v>
          </cell>
        </row>
        <row r="90">
          <cell r="C90">
            <v>24000000</v>
          </cell>
        </row>
        <row r="91">
          <cell r="C91">
            <v>10000000</v>
          </cell>
        </row>
        <row r="92">
          <cell r="C92">
            <v>2000000</v>
          </cell>
        </row>
        <row r="97">
          <cell r="C97">
            <v>26972864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LANECO</v>
          </cell>
        </row>
        <row r="12">
          <cell r="C12">
            <v>1865364594</v>
          </cell>
        </row>
        <row r="13">
          <cell r="C13">
            <v>1740337287</v>
          </cell>
        </row>
        <row r="14">
          <cell r="C14">
            <v>59935906</v>
          </cell>
        </row>
        <row r="15">
          <cell r="C15">
            <v>22974083</v>
          </cell>
        </row>
        <row r="16">
          <cell r="C16">
            <v>17795847</v>
          </cell>
        </row>
        <row r="17">
          <cell r="C17">
            <v>224394</v>
          </cell>
        </row>
        <row r="18">
          <cell r="C18"/>
        </row>
        <row r="19">
          <cell r="C19"/>
        </row>
        <row r="20">
          <cell r="C20">
            <v>4953842</v>
          </cell>
        </row>
        <row r="21">
          <cell r="C21"/>
        </row>
        <row r="22">
          <cell r="C22">
            <v>11354210</v>
          </cell>
        </row>
        <row r="23">
          <cell r="C23">
            <v>30763108</v>
          </cell>
        </row>
        <row r="24">
          <cell r="C24"/>
        </row>
        <row r="25">
          <cell r="C25">
            <v>68325144</v>
          </cell>
        </row>
        <row r="26">
          <cell r="C26">
            <v>42962644</v>
          </cell>
        </row>
        <row r="27">
          <cell r="C27"/>
        </row>
        <row r="28">
          <cell r="C28">
            <v>25362500</v>
          </cell>
        </row>
        <row r="29">
          <cell r="C29">
            <v>168600936</v>
          </cell>
        </row>
        <row r="30">
          <cell r="C30">
            <v>109600936</v>
          </cell>
        </row>
        <row r="31">
          <cell r="C31"/>
        </row>
        <row r="32">
          <cell r="C32">
            <v>59000000</v>
          </cell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>
            <v>2102290674</v>
          </cell>
        </row>
        <row r="41">
          <cell r="C41">
            <v>1518691273</v>
          </cell>
        </row>
        <row r="42">
          <cell r="C42">
            <v>176934567</v>
          </cell>
        </row>
        <row r="43">
          <cell r="C43">
            <v>61486706</v>
          </cell>
        </row>
        <row r="44">
          <cell r="C44">
            <v>8325379</v>
          </cell>
        </row>
        <row r="45">
          <cell r="C45">
            <v>19931094</v>
          </cell>
        </row>
        <row r="46">
          <cell r="C46">
            <v>6815600</v>
          </cell>
        </row>
        <row r="47">
          <cell r="C47">
            <v>3010000</v>
          </cell>
        </row>
        <row r="48">
          <cell r="C48">
            <v>1966050</v>
          </cell>
        </row>
        <row r="49">
          <cell r="C49">
            <v>11331600</v>
          </cell>
        </row>
        <row r="50">
          <cell r="C50">
            <v>5842900</v>
          </cell>
        </row>
        <row r="51">
          <cell r="C51">
            <v>4014000</v>
          </cell>
        </row>
        <row r="52">
          <cell r="C52">
            <v>4500000</v>
          </cell>
        </row>
        <row r="53">
          <cell r="C53">
            <v>35187204</v>
          </cell>
        </row>
        <row r="54">
          <cell r="C54">
            <v>600000</v>
          </cell>
        </row>
        <row r="55">
          <cell r="C55">
            <v>8493500</v>
          </cell>
        </row>
        <row r="56">
          <cell r="C56">
            <v>2183975</v>
          </cell>
        </row>
        <row r="57">
          <cell r="C57">
            <v>3246559</v>
          </cell>
        </row>
        <row r="60">
          <cell r="C60">
            <v>41756061</v>
          </cell>
        </row>
        <row r="61">
          <cell r="C61">
            <v>21334817</v>
          </cell>
        </row>
        <row r="62">
          <cell r="C62"/>
        </row>
        <row r="63">
          <cell r="C63">
            <v>610198</v>
          </cell>
        </row>
        <row r="64">
          <cell r="C64">
            <v>2200000</v>
          </cell>
        </row>
        <row r="67">
          <cell r="C67">
            <v>22974083</v>
          </cell>
        </row>
        <row r="68">
          <cell r="C68">
            <v>17795847</v>
          </cell>
        </row>
        <row r="69">
          <cell r="C69">
            <v>224394</v>
          </cell>
        </row>
        <row r="70">
          <cell r="C70"/>
        </row>
        <row r="71">
          <cell r="C71"/>
        </row>
        <row r="72">
          <cell r="C72">
            <v>4953842</v>
          </cell>
        </row>
        <row r="73">
          <cell r="C73"/>
        </row>
        <row r="74">
          <cell r="C74">
            <v>11354210</v>
          </cell>
        </row>
        <row r="75">
          <cell r="C75">
            <v>30763108</v>
          </cell>
        </row>
        <row r="76">
          <cell r="C76">
            <v>4720289</v>
          </cell>
        </row>
        <row r="77">
          <cell r="C77"/>
        </row>
        <row r="78">
          <cell r="C78"/>
        </row>
        <row r="81">
          <cell r="C81"/>
        </row>
        <row r="82">
          <cell r="C82">
            <v>207264912</v>
          </cell>
        </row>
        <row r="83">
          <cell r="C83">
            <v>27179250</v>
          </cell>
        </row>
        <row r="88">
          <cell r="C88"/>
        </row>
        <row r="89">
          <cell r="C89"/>
        </row>
        <row r="90">
          <cell r="C90">
            <v>5100000</v>
          </cell>
        </row>
        <row r="91">
          <cell r="C91">
            <v>1200000</v>
          </cell>
        </row>
        <row r="92">
          <cell r="C92"/>
        </row>
        <row r="93">
          <cell r="C93"/>
        </row>
        <row r="94">
          <cell r="C94"/>
        </row>
        <row r="97">
          <cell r="C97">
            <v>57314679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MOELCI I</v>
          </cell>
        </row>
        <row r="12">
          <cell r="C12">
            <v>1425161362</v>
          </cell>
        </row>
        <row r="13">
          <cell r="C13">
            <v>1219999382</v>
          </cell>
        </row>
        <row r="14">
          <cell r="C14">
            <v>32610293</v>
          </cell>
        </row>
        <row r="15">
          <cell r="C15">
            <v>18145788</v>
          </cell>
        </row>
        <row r="16">
          <cell r="C16">
            <v>14521517.060000001</v>
          </cell>
        </row>
        <row r="17">
          <cell r="C17">
            <v>138455.29</v>
          </cell>
        </row>
        <row r="20">
          <cell r="C20">
            <v>3485815.65</v>
          </cell>
        </row>
        <row r="22">
          <cell r="C22">
            <v>8005974</v>
          </cell>
        </row>
        <row r="23">
          <cell r="C23">
            <v>146399925</v>
          </cell>
        </row>
        <row r="25">
          <cell r="C25">
            <v>7062284</v>
          </cell>
        </row>
        <row r="26">
          <cell r="C26">
            <v>5284447</v>
          </cell>
        </row>
        <row r="27">
          <cell r="C27">
            <v>72903</v>
          </cell>
        </row>
        <row r="28">
          <cell r="C28">
            <v>1704934</v>
          </cell>
        </row>
        <row r="29">
          <cell r="C29">
            <v>250000000</v>
          </cell>
        </row>
        <row r="30">
          <cell r="C30">
            <v>250000000</v>
          </cell>
        </row>
        <row r="38">
          <cell r="C38">
            <v>1682223646</v>
          </cell>
        </row>
        <row r="41">
          <cell r="C41">
            <v>1043795525</v>
          </cell>
        </row>
        <row r="42">
          <cell r="C42">
            <v>96892873</v>
          </cell>
        </row>
        <row r="43">
          <cell r="C43">
            <v>43676437</v>
          </cell>
        </row>
        <row r="44">
          <cell r="C44">
            <v>5055522</v>
          </cell>
        </row>
        <row r="45">
          <cell r="C45">
            <v>9652400</v>
          </cell>
        </row>
        <row r="46">
          <cell r="C46">
            <v>861000</v>
          </cell>
        </row>
        <row r="47">
          <cell r="C47">
            <v>1410000</v>
          </cell>
        </row>
        <row r="48">
          <cell r="C48">
            <v>1939000</v>
          </cell>
        </row>
        <row r="49">
          <cell r="C49">
            <v>6783926</v>
          </cell>
        </row>
        <row r="50">
          <cell r="C50">
            <v>4569000</v>
          </cell>
        </row>
        <row r="51">
          <cell r="C51">
            <v>1517975</v>
          </cell>
        </row>
        <row r="52">
          <cell r="C52">
            <v>1773600</v>
          </cell>
        </row>
        <row r="53">
          <cell r="C53">
            <v>13972383</v>
          </cell>
        </row>
        <row r="54">
          <cell r="C54">
            <v>841000</v>
          </cell>
        </row>
        <row r="55">
          <cell r="C55">
            <v>2547000</v>
          </cell>
        </row>
        <row r="56">
          <cell r="C56">
            <v>291380</v>
          </cell>
        </row>
        <row r="57">
          <cell r="C57">
            <v>2002250</v>
          </cell>
        </row>
        <row r="60">
          <cell r="C60">
            <v>3531160</v>
          </cell>
        </row>
        <row r="61">
          <cell r="C61">
            <v>24000000</v>
          </cell>
        </row>
        <row r="67">
          <cell r="C67">
            <v>18145788</v>
          </cell>
        </row>
        <row r="68">
          <cell r="C68">
            <v>14521517.060000001</v>
          </cell>
        </row>
        <row r="69">
          <cell r="C69">
            <v>138455.29</v>
          </cell>
        </row>
        <row r="72">
          <cell r="C72">
            <v>3485815.65</v>
          </cell>
        </row>
        <row r="74">
          <cell r="C74">
            <v>8005974</v>
          </cell>
        </row>
        <row r="75">
          <cell r="C75">
            <v>146399925</v>
          </cell>
        </row>
        <row r="82">
          <cell r="C82">
            <v>209507423</v>
          </cell>
        </row>
        <row r="83">
          <cell r="C83">
            <v>35739484</v>
          </cell>
        </row>
        <row r="88">
          <cell r="C88">
            <v>9832226</v>
          </cell>
        </row>
        <row r="90">
          <cell r="C90">
            <v>6000000</v>
          </cell>
        </row>
        <row r="94">
          <cell r="C94">
            <v>77500000</v>
          </cell>
        </row>
        <row r="97">
          <cell r="C97">
            <v>24488525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MOELCI II</v>
          </cell>
        </row>
        <row r="12">
          <cell r="C12">
            <v>2486413763</v>
          </cell>
        </row>
        <row r="13">
          <cell r="C13">
            <v>2153825574</v>
          </cell>
        </row>
        <row r="14">
          <cell r="C14">
            <v>39666773</v>
          </cell>
        </row>
        <row r="15">
          <cell r="C15">
            <v>32017109</v>
          </cell>
        </row>
        <row r="16">
          <cell r="C16">
            <v>18569923</v>
          </cell>
        </row>
        <row r="17">
          <cell r="C17">
            <v>320171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7043764</v>
          </cell>
        </row>
        <row r="21">
          <cell r="C21">
            <v>6083251</v>
          </cell>
        </row>
        <row r="22">
          <cell r="C22">
            <v>15663872</v>
          </cell>
        </row>
        <row r="23">
          <cell r="C23">
            <v>242880319</v>
          </cell>
        </row>
        <row r="24">
          <cell r="C24">
            <v>2360116</v>
          </cell>
        </row>
        <row r="25">
          <cell r="C25">
            <v>34271701</v>
          </cell>
        </row>
        <row r="26">
          <cell r="C26">
            <v>1925835</v>
          </cell>
        </row>
        <row r="27">
          <cell r="C27">
            <v>292246</v>
          </cell>
        </row>
        <row r="28">
          <cell r="C28">
            <v>32053620</v>
          </cell>
        </row>
        <row r="29">
          <cell r="C29">
            <v>100000000</v>
          </cell>
        </row>
        <row r="30">
          <cell r="C30">
            <v>0</v>
          </cell>
        </row>
        <row r="31">
          <cell r="C31">
            <v>100000000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4323427</v>
          </cell>
        </row>
        <row r="38">
          <cell r="C38">
            <v>2625008891</v>
          </cell>
        </row>
        <row r="41">
          <cell r="C41">
            <v>2030818432</v>
          </cell>
        </row>
        <row r="42">
          <cell r="C42">
            <v>155547640</v>
          </cell>
        </row>
        <row r="43">
          <cell r="C43">
            <v>59564407</v>
          </cell>
        </row>
        <row r="44">
          <cell r="C44">
            <v>5363594</v>
          </cell>
        </row>
        <row r="45">
          <cell r="C45">
            <v>21107279</v>
          </cell>
        </row>
        <row r="46">
          <cell r="C46">
            <v>779059</v>
          </cell>
        </row>
        <row r="47">
          <cell r="C47">
            <v>1329769</v>
          </cell>
        </row>
        <row r="48">
          <cell r="C48">
            <v>2614450</v>
          </cell>
        </row>
        <row r="49">
          <cell r="C49">
            <v>7253190</v>
          </cell>
        </row>
        <row r="50">
          <cell r="C50">
            <v>5640622</v>
          </cell>
        </row>
        <row r="51">
          <cell r="C51">
            <v>2574000</v>
          </cell>
        </row>
        <row r="52">
          <cell r="C52">
            <v>4119600</v>
          </cell>
        </row>
        <row r="53">
          <cell r="C53">
            <v>23685772</v>
          </cell>
        </row>
        <row r="54">
          <cell r="C54">
            <v>1771350</v>
          </cell>
        </row>
        <row r="55">
          <cell r="C55">
            <v>16083505</v>
          </cell>
        </row>
        <row r="56">
          <cell r="C56">
            <v>1327210</v>
          </cell>
        </row>
        <row r="57">
          <cell r="C57">
            <v>2333833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4834644</v>
          </cell>
        </row>
        <row r="64">
          <cell r="C64">
            <v>3330158</v>
          </cell>
        </row>
        <row r="67">
          <cell r="C67">
            <v>32017109</v>
          </cell>
        </row>
        <row r="68">
          <cell r="C68">
            <v>18569923</v>
          </cell>
        </row>
        <row r="69">
          <cell r="C69">
            <v>320171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7043764</v>
          </cell>
        </row>
        <row r="73">
          <cell r="C73">
            <v>6083251</v>
          </cell>
        </row>
        <row r="74">
          <cell r="C74">
            <v>15663872</v>
          </cell>
        </row>
        <row r="75">
          <cell r="C75">
            <v>242880319</v>
          </cell>
        </row>
        <row r="76">
          <cell r="C76">
            <v>6520109</v>
          </cell>
        </row>
        <row r="77">
          <cell r="C77">
            <v>14568315</v>
          </cell>
        </row>
        <row r="78">
          <cell r="C78">
            <v>3000000</v>
          </cell>
        </row>
        <row r="81">
          <cell r="C81">
            <v>0</v>
          </cell>
        </row>
        <row r="82">
          <cell r="C82">
            <v>72448256</v>
          </cell>
        </row>
        <row r="83">
          <cell r="C83">
            <v>60433912</v>
          </cell>
        </row>
        <row r="88">
          <cell r="C88">
            <v>39666773</v>
          </cell>
        </row>
        <row r="89">
          <cell r="C89">
            <v>0</v>
          </cell>
        </row>
        <row r="90">
          <cell r="C90">
            <v>11567548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7">
          <cell r="C97">
            <v>107640914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MORESCO I</v>
          </cell>
        </row>
        <row r="12">
          <cell r="C12">
            <v>5705157105</v>
          </cell>
        </row>
        <row r="13">
          <cell r="C13">
            <v>5383484374</v>
          </cell>
        </row>
        <row r="14">
          <cell r="C14">
            <v>173850926</v>
          </cell>
        </row>
        <row r="15">
          <cell r="C15">
            <v>102568353</v>
          </cell>
        </row>
        <row r="16">
          <cell r="C16">
            <v>102568353</v>
          </cell>
        </row>
        <row r="22">
          <cell r="C22">
            <v>45253452</v>
          </cell>
        </row>
        <row r="25">
          <cell r="C25">
            <v>74349699</v>
          </cell>
        </row>
        <row r="28">
          <cell r="C28">
            <v>74349699</v>
          </cell>
        </row>
        <row r="29">
          <cell r="C29">
            <v>415861974</v>
          </cell>
        </row>
        <row r="31">
          <cell r="C31">
            <v>415861974</v>
          </cell>
        </row>
        <row r="38">
          <cell r="C38">
            <v>6195368778</v>
          </cell>
        </row>
        <row r="41">
          <cell r="C41">
            <v>5072293740</v>
          </cell>
        </row>
        <row r="42">
          <cell r="C42">
            <v>375537255</v>
          </cell>
        </row>
        <row r="43">
          <cell r="C43">
            <v>122879332</v>
          </cell>
        </row>
        <row r="44">
          <cell r="C44">
            <v>7802785</v>
          </cell>
        </row>
        <row r="45">
          <cell r="C45">
            <v>23621612</v>
          </cell>
        </row>
        <row r="46">
          <cell r="C46">
            <v>11277729</v>
          </cell>
        </row>
        <row r="47">
          <cell r="C47">
            <v>13793015</v>
          </cell>
        </row>
        <row r="48">
          <cell r="C48">
            <v>5394778</v>
          </cell>
        </row>
        <row r="49">
          <cell r="C49">
            <v>20622200</v>
          </cell>
        </row>
        <row r="50">
          <cell r="C50">
            <v>40084012</v>
          </cell>
        </row>
        <row r="51">
          <cell r="C51">
            <v>3366000</v>
          </cell>
        </row>
        <row r="52">
          <cell r="C52">
            <v>6228000</v>
          </cell>
        </row>
        <row r="53">
          <cell r="C53">
            <v>79953131</v>
          </cell>
        </row>
        <row r="54">
          <cell r="C54">
            <v>1008200</v>
          </cell>
        </row>
        <row r="55">
          <cell r="C55">
            <v>21612892</v>
          </cell>
        </row>
        <row r="56">
          <cell r="C56">
            <v>4717850</v>
          </cell>
        </row>
        <row r="57">
          <cell r="C57">
            <v>13175719</v>
          </cell>
        </row>
        <row r="60">
          <cell r="C60">
            <v>59484489</v>
          </cell>
        </row>
        <row r="61">
          <cell r="C61">
            <v>59370525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7">
          <cell r="C67">
            <v>102568353</v>
          </cell>
        </row>
        <row r="68">
          <cell r="C68">
            <v>102568353</v>
          </cell>
        </row>
        <row r="74">
          <cell r="C74">
            <v>45253452</v>
          </cell>
        </row>
        <row r="82">
          <cell r="C82">
            <v>415861974</v>
          </cell>
        </row>
        <row r="88">
          <cell r="C88">
            <v>173850926</v>
          </cell>
        </row>
        <row r="90">
          <cell r="C90">
            <v>14400000</v>
          </cell>
        </row>
        <row r="97">
          <cell r="C97">
            <v>302051995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Trial Balance"/>
      <sheetName val="Allocation Factors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MORESCO II</v>
          </cell>
        </row>
        <row r="12">
          <cell r="C12">
            <v>2621398319</v>
          </cell>
        </row>
        <row r="13">
          <cell r="C13">
            <v>2183886234</v>
          </cell>
        </row>
        <row r="14">
          <cell r="C14">
            <v>120495008</v>
          </cell>
        </row>
        <row r="15">
          <cell r="C15">
            <v>42257654</v>
          </cell>
        </row>
        <row r="16">
          <cell r="C16">
            <v>33127245</v>
          </cell>
        </row>
        <row r="17">
          <cell r="C17">
            <v>346475</v>
          </cell>
        </row>
        <row r="18">
          <cell r="C18">
            <v>1747</v>
          </cell>
        </row>
        <row r="19">
          <cell r="C19">
            <v>68821</v>
          </cell>
        </row>
        <row r="20">
          <cell r="C20">
            <v>8713366</v>
          </cell>
        </row>
        <row r="22">
          <cell r="C22">
            <v>18644199</v>
          </cell>
        </row>
        <row r="23">
          <cell r="C23">
            <v>248890291</v>
          </cell>
        </row>
        <row r="24">
          <cell r="C24">
            <v>7224933</v>
          </cell>
        </row>
        <row r="25">
          <cell r="C25">
            <v>191593803</v>
          </cell>
        </row>
        <row r="26">
          <cell r="C26">
            <v>14335209</v>
          </cell>
        </row>
        <row r="27">
          <cell r="C27">
            <v>5090310</v>
          </cell>
        </row>
        <row r="28">
          <cell r="C28">
            <v>172168284</v>
          </cell>
        </row>
        <row r="29">
          <cell r="C29">
            <v>271808380</v>
          </cell>
        </row>
        <row r="30">
          <cell r="C30">
            <v>95000000</v>
          </cell>
        </row>
        <row r="32">
          <cell r="C32">
            <v>176808380</v>
          </cell>
        </row>
        <row r="37">
          <cell r="C37">
            <v>26888233</v>
          </cell>
        </row>
        <row r="38">
          <cell r="C38">
            <v>3111688735</v>
          </cell>
        </row>
        <row r="41">
          <cell r="C41">
            <v>1929564625</v>
          </cell>
        </row>
        <row r="42">
          <cell r="C42">
            <v>246436873</v>
          </cell>
        </row>
        <row r="43">
          <cell r="C43">
            <v>75410421</v>
          </cell>
        </row>
        <row r="44">
          <cell r="C44">
            <v>6602219</v>
          </cell>
        </row>
        <row r="45">
          <cell r="C45">
            <v>26697811</v>
          </cell>
        </row>
        <row r="46">
          <cell r="C46">
            <v>1928600</v>
          </cell>
        </row>
        <row r="47">
          <cell r="C47">
            <v>6666881</v>
          </cell>
        </row>
        <row r="48">
          <cell r="C48">
            <v>1774590</v>
          </cell>
        </row>
        <row r="49">
          <cell r="C49">
            <v>15315480</v>
          </cell>
        </row>
        <row r="50">
          <cell r="C50">
            <v>10322858</v>
          </cell>
        </row>
        <row r="51">
          <cell r="C51">
            <v>2964000</v>
          </cell>
        </row>
        <row r="52">
          <cell r="C52">
            <v>3324000</v>
          </cell>
        </row>
        <row r="53">
          <cell r="C53">
            <v>62123762</v>
          </cell>
        </row>
        <row r="54">
          <cell r="C54">
            <v>4126930</v>
          </cell>
        </row>
        <row r="55">
          <cell r="C55">
            <v>23965820</v>
          </cell>
        </row>
        <row r="56">
          <cell r="C56">
            <v>3213501</v>
          </cell>
        </row>
        <row r="57">
          <cell r="C57">
            <v>2000000</v>
          </cell>
        </row>
        <row r="60">
          <cell r="C60">
            <v>65132212</v>
          </cell>
        </row>
        <row r="61">
          <cell r="C61">
            <v>76216014</v>
          </cell>
        </row>
        <row r="63">
          <cell r="C63">
            <v>48000000</v>
          </cell>
        </row>
        <row r="64">
          <cell r="C64">
            <v>141155083</v>
          </cell>
        </row>
        <row r="67">
          <cell r="C67">
            <v>42257654</v>
          </cell>
        </row>
        <row r="68">
          <cell r="C68">
            <v>33127245</v>
          </cell>
        </row>
        <row r="69">
          <cell r="C69">
            <v>346475</v>
          </cell>
        </row>
        <row r="70">
          <cell r="C70">
            <v>1747</v>
          </cell>
        </row>
        <row r="71">
          <cell r="C71">
            <v>68821</v>
          </cell>
        </row>
        <row r="72">
          <cell r="C72">
            <v>8713366</v>
          </cell>
        </row>
        <row r="74">
          <cell r="C74">
            <v>18644199</v>
          </cell>
        </row>
        <row r="75">
          <cell r="C75">
            <v>248890291</v>
          </cell>
        </row>
        <row r="76">
          <cell r="C76">
            <v>15881933</v>
          </cell>
        </row>
        <row r="78">
          <cell r="C78">
            <v>26888233</v>
          </cell>
        </row>
        <row r="82">
          <cell r="C82">
            <v>86127960</v>
          </cell>
        </row>
        <row r="83">
          <cell r="C83">
            <v>115258341</v>
          </cell>
        </row>
        <row r="89">
          <cell r="C89">
            <v>12000000</v>
          </cell>
        </row>
        <row r="90">
          <cell r="C90">
            <v>24000000</v>
          </cell>
        </row>
        <row r="97">
          <cell r="C97">
            <v>89796108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1"/>
  <sheetViews>
    <sheetView showGridLines="0" tabSelected="1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BUSECO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+[1]SCF!$C$2</f>
        <v>BUSECO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[1]SCF!C12</f>
        <v>4826053474</v>
      </c>
      <c r="C16" s="15">
        <v>1542168369.03</v>
      </c>
      <c r="D16" s="15">
        <f>+C16-B16</f>
        <v>-3283885104.9700003</v>
      </c>
      <c r="E16" s="16">
        <f t="shared" ref="E16:E42" si="0">+D16/B16*100</f>
        <v>-68.044938222539059</v>
      </c>
    </row>
    <row r="17" spans="1:5" ht="15" customHeight="1" x14ac:dyDescent="0.3">
      <c r="A17" s="17" t="s">
        <v>11</v>
      </c>
      <c r="B17" s="18">
        <f>[1]SCF!C13</f>
        <v>4052898542</v>
      </c>
      <c r="C17" s="18">
        <v>1280276120.6300001</v>
      </c>
      <c r="D17" s="18">
        <f t="shared" ref="D17:D42" si="1">+C17-B17</f>
        <v>-2772622421.3699999</v>
      </c>
      <c r="E17" s="19">
        <f t="shared" ref="E17:E18" si="2">IFERROR(+D17/B17*100,0)</f>
        <v>-68.41085195292807</v>
      </c>
    </row>
    <row r="18" spans="1:5" ht="15" customHeight="1" x14ac:dyDescent="0.3">
      <c r="A18" s="17" t="s">
        <v>12</v>
      </c>
      <c r="B18" s="18">
        <f>[1]SCF!C14</f>
        <v>231130256</v>
      </c>
      <c r="C18" s="18">
        <v>83694961.310000002</v>
      </c>
      <c r="D18" s="18">
        <f t="shared" si="1"/>
        <v>-147435294.69</v>
      </c>
      <c r="E18" s="19">
        <f t="shared" si="2"/>
        <v>-63.788833725862361</v>
      </c>
    </row>
    <row r="19" spans="1:5" ht="15" customHeight="1" x14ac:dyDescent="0.3">
      <c r="A19" s="20" t="s">
        <v>13</v>
      </c>
      <c r="B19" s="15">
        <f>[1]SCF!C15</f>
        <v>57282370</v>
      </c>
      <c r="C19" s="21">
        <v>23508578.5</v>
      </c>
      <c r="D19" s="21">
        <f t="shared" si="1"/>
        <v>-33773791.5</v>
      </c>
      <c r="E19" s="22">
        <f t="shared" si="0"/>
        <v>-58.960185306578616</v>
      </c>
    </row>
    <row r="20" spans="1:5" ht="15" customHeight="1" x14ac:dyDescent="0.3">
      <c r="A20" s="23" t="s">
        <v>14</v>
      </c>
      <c r="B20" s="18">
        <f>[1]SCF!C16</f>
        <v>44956148</v>
      </c>
      <c r="C20" s="18">
        <v>18839648.949999999</v>
      </c>
      <c r="D20" s="18">
        <f t="shared" si="1"/>
        <v>-26116499.050000001</v>
      </c>
      <c r="E20" s="19">
        <f t="shared" ref="E20:E28" si="3">IFERROR(+D20/B20*100,0)</f>
        <v>-58.093275807348974</v>
      </c>
    </row>
    <row r="21" spans="1:5" ht="15" customHeight="1" x14ac:dyDescent="0.3">
      <c r="A21" s="23" t="s">
        <v>15</v>
      </c>
      <c r="B21" s="18">
        <f>[1]SCF!C17</f>
        <v>0</v>
      </c>
      <c r="C21" s="18">
        <v>178317.13999999998</v>
      </c>
      <c r="D21" s="18">
        <f t="shared" si="1"/>
        <v>178317.13999999998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[1]SCF!C18</f>
        <v>0</v>
      </c>
      <c r="C22" s="18">
        <v>109.63000000000001</v>
      </c>
      <c r="D22" s="18">
        <f t="shared" si="1"/>
        <v>109.63000000000001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[1]SCF!C19</f>
        <v>12326222</v>
      </c>
      <c r="C23" s="18">
        <v>3294.36</v>
      </c>
      <c r="D23" s="18">
        <f t="shared" si="1"/>
        <v>-12322927.640000001</v>
      </c>
      <c r="E23" s="19">
        <f t="shared" si="3"/>
        <v>-99.973273562653674</v>
      </c>
    </row>
    <row r="24" spans="1:5" ht="15" customHeight="1" x14ac:dyDescent="0.3">
      <c r="A24" s="23" t="s">
        <v>18</v>
      </c>
      <c r="B24" s="18">
        <f>[1]SCF!C20</f>
        <v>0</v>
      </c>
      <c r="C24" s="18">
        <v>4487208.42</v>
      </c>
      <c r="D24" s="18">
        <f t="shared" si="1"/>
        <v>4487208.42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[1]SCF!C21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[1]SCF!C22</f>
        <v>28309990</v>
      </c>
      <c r="C26" s="18">
        <v>66758.429999999993</v>
      </c>
      <c r="D26" s="18">
        <f t="shared" si="1"/>
        <v>-28243231.57</v>
      </c>
      <c r="E26" s="19">
        <f t="shared" si="3"/>
        <v>-99.764187730197008</v>
      </c>
    </row>
    <row r="27" spans="1:5" ht="15" customHeight="1" x14ac:dyDescent="0.3">
      <c r="A27" s="17" t="s">
        <v>21</v>
      </c>
      <c r="B27" s="18">
        <f>[1]SCF!C23</f>
        <v>438691773</v>
      </c>
      <c r="C27" s="18">
        <v>152051428.84999999</v>
      </c>
      <c r="D27" s="18">
        <f t="shared" si="1"/>
        <v>-286640344.14999998</v>
      </c>
      <c r="E27" s="19">
        <f t="shared" si="3"/>
        <v>-65.339803887774295</v>
      </c>
    </row>
    <row r="28" spans="1:5" ht="15" customHeight="1" x14ac:dyDescent="0.3">
      <c r="A28" s="17" t="s">
        <v>22</v>
      </c>
      <c r="B28" s="18">
        <f>[1]SCF!C24</f>
        <v>17740543</v>
      </c>
      <c r="C28" s="18">
        <v>2570521.3099999996</v>
      </c>
      <c r="D28" s="18">
        <f t="shared" si="1"/>
        <v>-15170021.690000001</v>
      </c>
      <c r="E28" s="19">
        <f t="shared" si="3"/>
        <v>-85.510469944465626</v>
      </c>
    </row>
    <row r="29" spans="1:5" ht="15" customHeight="1" x14ac:dyDescent="0.3">
      <c r="A29" s="14" t="s">
        <v>23</v>
      </c>
      <c r="B29" s="15">
        <f>[1]SCF!C25</f>
        <v>79738617</v>
      </c>
      <c r="C29" s="15">
        <v>29570507.830000002</v>
      </c>
      <c r="D29" s="15">
        <f t="shared" si="1"/>
        <v>-50168109.170000002</v>
      </c>
      <c r="E29" s="16">
        <f t="shared" si="0"/>
        <v>-62.915700143131403</v>
      </c>
    </row>
    <row r="30" spans="1:5" ht="15" customHeight="1" x14ac:dyDescent="0.3">
      <c r="A30" s="17" t="s">
        <v>24</v>
      </c>
      <c r="B30" s="18">
        <f>[1]SCF!C26</f>
        <v>42624227</v>
      </c>
      <c r="C30" s="18">
        <v>24826197.290000003</v>
      </c>
      <c r="D30" s="18">
        <f t="shared" si="1"/>
        <v>-17798029.709999997</v>
      </c>
      <c r="E30" s="19">
        <f t="shared" ref="E30:E32" si="4">IFERROR(+D30/B30*100,0)</f>
        <v>-41.755665645267882</v>
      </c>
    </row>
    <row r="31" spans="1:5" ht="15" customHeight="1" x14ac:dyDescent="0.3">
      <c r="A31" s="17" t="s">
        <v>25</v>
      </c>
      <c r="B31" s="18">
        <f>[1]SCF!C27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[1]SCF!C28</f>
        <v>37114390</v>
      </c>
      <c r="C32" s="18">
        <v>4744310.54</v>
      </c>
      <c r="D32" s="18">
        <f t="shared" si="1"/>
        <v>-32370079.460000001</v>
      </c>
      <c r="E32" s="19">
        <f t="shared" si="4"/>
        <v>-87.217059097562966</v>
      </c>
    </row>
    <row r="33" spans="1:5" x14ac:dyDescent="0.3">
      <c r="A33" s="14" t="s">
        <v>27</v>
      </c>
      <c r="B33" s="15">
        <f>[1]SCF!C29</f>
        <v>562327447</v>
      </c>
      <c r="C33" s="15">
        <v>0</v>
      </c>
      <c r="D33" s="15">
        <f t="shared" si="1"/>
        <v>-562327447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[1]SCF!C30</f>
        <v>81039966</v>
      </c>
      <c r="C34" s="18">
        <v>0</v>
      </c>
      <c r="D34" s="18">
        <f t="shared" si="1"/>
        <v>-81039966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[1]SCF!C31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[1]SCF!C32</f>
        <v>481287481</v>
      </c>
      <c r="C36" s="18">
        <v>0</v>
      </c>
      <c r="D36" s="18">
        <f t="shared" si="1"/>
        <v>-481287481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[1]SCF!C33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[1]SCF!C34</f>
        <v>0</v>
      </c>
      <c r="C38" s="18">
        <v>886301.26</v>
      </c>
      <c r="D38" s="18">
        <f t="shared" si="1"/>
        <v>886301.26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[1]SCF!C36</f>
        <v>0</v>
      </c>
      <c r="C40" s="18">
        <v>33542868.300000001</v>
      </c>
      <c r="D40" s="18">
        <f t="shared" si="1"/>
        <v>33542868.300000001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[1]SCF!C37</f>
        <v>49154314</v>
      </c>
      <c r="C41" s="18">
        <v>38827989.059999995</v>
      </c>
      <c r="D41" s="18">
        <f t="shared" si="1"/>
        <v>-10326324.940000005</v>
      </c>
      <c r="E41" s="19">
        <f t="shared" si="5"/>
        <v>-21.00797285056202</v>
      </c>
    </row>
    <row r="42" spans="1:5" ht="15" customHeight="1" x14ac:dyDescent="0.3">
      <c r="A42" s="25" t="s">
        <v>36</v>
      </c>
      <c r="B42" s="26">
        <f>[1]SCF!C38</f>
        <v>5517273852</v>
      </c>
      <c r="C42" s="27">
        <v>1644996035.4799998</v>
      </c>
      <c r="D42" s="27">
        <f t="shared" si="1"/>
        <v>-3872277816.5200005</v>
      </c>
      <c r="E42" s="28">
        <f t="shared" si="0"/>
        <v>-70.184622340547904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[1]SCF!C41</f>
        <v>3639258487</v>
      </c>
      <c r="C45" s="18">
        <v>1305774190</v>
      </c>
      <c r="D45" s="18">
        <f>C45-B45</f>
        <v>-2333484297</v>
      </c>
      <c r="E45" s="19">
        <f>IFERROR(+D45/B45*100,0)</f>
        <v>-64.119773446584531</v>
      </c>
    </row>
    <row r="46" spans="1:5" ht="15" customHeight="1" x14ac:dyDescent="0.3">
      <c r="A46" s="14" t="s">
        <v>39</v>
      </c>
      <c r="B46" s="15">
        <f>[1]SCF!C42</f>
        <v>391627474.39999998</v>
      </c>
      <c r="C46" s="15">
        <v>100918098.25999999</v>
      </c>
      <c r="D46" s="15">
        <f t="shared" ref="D46:D61" si="6">+B46-C46</f>
        <v>290709376.13999999</v>
      </c>
      <c r="E46" s="16">
        <f t="shared" ref="E46" si="7">+D46/B46*100</f>
        <v>74.231098465547291</v>
      </c>
    </row>
    <row r="47" spans="1:5" ht="15" customHeight="1" x14ac:dyDescent="0.3">
      <c r="A47" s="17" t="s">
        <v>40</v>
      </c>
      <c r="B47" s="18">
        <f>[1]SCF!C43</f>
        <v>110978971</v>
      </c>
      <c r="C47" s="18">
        <v>41930292.590000004</v>
      </c>
      <c r="D47" s="18">
        <f t="shared" si="6"/>
        <v>69048678.409999996</v>
      </c>
      <c r="E47" s="19">
        <f t="shared" ref="E47:E61" si="8">IFERROR(+D47/B47*100,0)</f>
        <v>62.217803776537082</v>
      </c>
    </row>
    <row r="48" spans="1:5" ht="15" customHeight="1" x14ac:dyDescent="0.3">
      <c r="A48" s="17" t="s">
        <v>41</v>
      </c>
      <c r="B48" s="18">
        <f>[1]SCF!C44</f>
        <v>9462445</v>
      </c>
      <c r="C48" s="18">
        <v>2942980.57</v>
      </c>
      <c r="D48" s="18">
        <f t="shared" si="6"/>
        <v>6519464.4299999997</v>
      </c>
      <c r="E48" s="19">
        <f t="shared" si="8"/>
        <v>68.898307255682852</v>
      </c>
    </row>
    <row r="49" spans="1:5" ht="15" customHeight="1" x14ac:dyDescent="0.3">
      <c r="A49" s="17" t="s">
        <v>42</v>
      </c>
      <c r="B49" s="18">
        <f>[1]SCF!C45</f>
        <v>30870051.399999999</v>
      </c>
      <c r="C49" s="18">
        <v>8442602.8999999985</v>
      </c>
      <c r="D49" s="18">
        <f t="shared" si="6"/>
        <v>22427448.5</v>
      </c>
      <c r="E49" s="19">
        <f t="shared" si="8"/>
        <v>72.651153732772869</v>
      </c>
    </row>
    <row r="50" spans="1:5" ht="15" customHeight="1" x14ac:dyDescent="0.3">
      <c r="A50" s="17" t="s">
        <v>43</v>
      </c>
      <c r="B50" s="18">
        <f>[1]SCF!C46</f>
        <v>3461332</v>
      </c>
      <c r="C50" s="18">
        <v>778795.86999999988</v>
      </c>
      <c r="D50" s="18">
        <f t="shared" si="6"/>
        <v>2682536.13</v>
      </c>
      <c r="E50" s="19">
        <f t="shared" si="8"/>
        <v>77.500110651044167</v>
      </c>
    </row>
    <row r="51" spans="1:5" ht="15" customHeight="1" x14ac:dyDescent="0.3">
      <c r="A51" s="17" t="s">
        <v>44</v>
      </c>
      <c r="B51" s="18">
        <f>[1]SCF!C47</f>
        <v>6491347</v>
      </c>
      <c r="C51" s="18">
        <v>807252.21</v>
      </c>
      <c r="D51" s="18">
        <f t="shared" si="6"/>
        <v>5684094.79</v>
      </c>
      <c r="E51" s="19">
        <f t="shared" si="8"/>
        <v>87.564180284923921</v>
      </c>
    </row>
    <row r="52" spans="1:5" x14ac:dyDescent="0.3">
      <c r="A52" s="17" t="s">
        <v>45</v>
      </c>
      <c r="B52" s="18">
        <f>[1]SCF!C48</f>
        <v>9532520</v>
      </c>
      <c r="C52" s="18">
        <v>3218535.77</v>
      </c>
      <c r="D52" s="18">
        <f t="shared" si="6"/>
        <v>6313984.2300000004</v>
      </c>
      <c r="E52" s="19">
        <f t="shared" si="8"/>
        <v>66.236254736418076</v>
      </c>
    </row>
    <row r="53" spans="1:5" ht="15" customHeight="1" x14ac:dyDescent="0.3">
      <c r="A53" s="17" t="s">
        <v>46</v>
      </c>
      <c r="B53" s="18">
        <f>[1]SCF!C49</f>
        <v>26719119</v>
      </c>
      <c r="C53" s="18">
        <v>5746817.5699999994</v>
      </c>
      <c r="D53" s="18">
        <f t="shared" si="6"/>
        <v>20972301.43</v>
      </c>
      <c r="E53" s="19">
        <f t="shared" si="8"/>
        <v>78.491740053255498</v>
      </c>
    </row>
    <row r="54" spans="1:5" ht="15" customHeight="1" x14ac:dyDescent="0.3">
      <c r="A54" s="17" t="s">
        <v>47</v>
      </c>
      <c r="B54" s="18">
        <f>[1]SCF!C50</f>
        <v>16985575</v>
      </c>
      <c r="C54" s="18">
        <v>2372174.5299999998</v>
      </c>
      <c r="D54" s="18">
        <f t="shared" si="6"/>
        <v>14613400.470000001</v>
      </c>
      <c r="E54" s="19">
        <f t="shared" si="8"/>
        <v>86.034181768942176</v>
      </c>
    </row>
    <row r="55" spans="1:5" ht="15" customHeight="1" x14ac:dyDescent="0.3">
      <c r="A55" s="17" t="s">
        <v>48</v>
      </c>
      <c r="B55" s="18">
        <f>[1]SCF!C51</f>
        <v>2844000</v>
      </c>
      <c r="C55" s="18">
        <v>1174189.99</v>
      </c>
      <c r="D55" s="18">
        <f t="shared" si="6"/>
        <v>1669810.01</v>
      </c>
      <c r="E55" s="19">
        <f t="shared" si="8"/>
        <v>58.713432137834033</v>
      </c>
    </row>
    <row r="56" spans="1:5" ht="15" customHeight="1" x14ac:dyDescent="0.3">
      <c r="A56" s="17" t="s">
        <v>49</v>
      </c>
      <c r="B56" s="18">
        <f>[1]SCF!C52</f>
        <v>5018400</v>
      </c>
      <c r="C56" s="18">
        <v>1950991.54</v>
      </c>
      <c r="D56" s="18">
        <f t="shared" si="6"/>
        <v>3067408.46</v>
      </c>
      <c r="E56" s="19">
        <f t="shared" si="8"/>
        <v>61.123235692651043</v>
      </c>
    </row>
    <row r="57" spans="1:5" ht="15" customHeight="1" x14ac:dyDescent="0.3">
      <c r="A57" s="17" t="s">
        <v>50</v>
      </c>
      <c r="B57" s="18">
        <f>[1]SCF!C53</f>
        <v>69034401</v>
      </c>
      <c r="C57" s="18">
        <v>15946598.18</v>
      </c>
      <c r="D57" s="18">
        <f t="shared" si="6"/>
        <v>53087802.82</v>
      </c>
      <c r="E57" s="19">
        <f t="shared" si="8"/>
        <v>76.900504749798586</v>
      </c>
    </row>
    <row r="58" spans="1:5" ht="15" customHeight="1" x14ac:dyDescent="0.3">
      <c r="A58" s="17" t="s">
        <v>51</v>
      </c>
      <c r="B58" s="18">
        <f>[1]SCF!C54</f>
        <v>26291600</v>
      </c>
      <c r="C58" s="18">
        <v>1346735.85</v>
      </c>
      <c r="D58" s="18">
        <f t="shared" si="6"/>
        <v>24944864.149999999</v>
      </c>
      <c r="E58" s="19">
        <f t="shared" si="8"/>
        <v>94.877695347563474</v>
      </c>
    </row>
    <row r="59" spans="1:5" ht="15" customHeight="1" x14ac:dyDescent="0.3">
      <c r="A59" s="17" t="s">
        <v>52</v>
      </c>
      <c r="B59" s="18">
        <f>[1]SCF!C55</f>
        <v>53886439</v>
      </c>
      <c r="C59" s="18">
        <v>10216667.51</v>
      </c>
      <c r="D59" s="18">
        <f t="shared" si="6"/>
        <v>43669771.490000002</v>
      </c>
      <c r="E59" s="19">
        <f t="shared" si="8"/>
        <v>81.040373608655045</v>
      </c>
    </row>
    <row r="60" spans="1:5" ht="15" customHeight="1" x14ac:dyDescent="0.3">
      <c r="A60" s="17" t="s">
        <v>53</v>
      </c>
      <c r="B60" s="18">
        <f>[1]SCF!C56</f>
        <v>7137115</v>
      </c>
      <c r="C60" s="18">
        <v>1112896</v>
      </c>
      <c r="D60" s="18">
        <f t="shared" si="6"/>
        <v>6024219</v>
      </c>
      <c r="E60" s="19">
        <f t="shared" si="8"/>
        <v>84.406920723569684</v>
      </c>
    </row>
    <row r="61" spans="1:5" ht="15" customHeight="1" x14ac:dyDescent="0.3">
      <c r="A61" s="17" t="s">
        <v>54</v>
      </c>
      <c r="B61" s="18">
        <f>[1]SCF!C57</f>
        <v>12914159</v>
      </c>
      <c r="C61" s="18">
        <v>2930567.1799999997</v>
      </c>
      <c r="D61" s="18">
        <f t="shared" si="6"/>
        <v>9983591.8200000003</v>
      </c>
      <c r="E61" s="19">
        <f t="shared" si="8"/>
        <v>77.307332362873964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[1]SCF!C60</f>
        <v>51993997</v>
      </c>
      <c r="C63" s="18">
        <v>17686996</v>
      </c>
      <c r="D63" s="18">
        <f t="shared" ref="D63:D67" si="9">C63-B63</f>
        <v>-34307001</v>
      </c>
      <c r="E63" s="19">
        <f t="shared" ref="E63:E67" si="10">IFERROR(+D63/B63*100,0)</f>
        <v>-65.98261910889444</v>
      </c>
    </row>
    <row r="64" spans="1:5" x14ac:dyDescent="0.3">
      <c r="A64" s="24" t="s">
        <v>57</v>
      </c>
      <c r="B64" s="18">
        <f>[1]SCF!C61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[1]SCF!C62</f>
        <v>44609042</v>
      </c>
      <c r="C65" s="18">
        <v>19399839.48</v>
      </c>
      <c r="D65" s="18">
        <f t="shared" si="9"/>
        <v>-25209202.52</v>
      </c>
      <c r="E65" s="19">
        <f t="shared" si="10"/>
        <v>-56.51141873882878</v>
      </c>
    </row>
    <row r="66" spans="1:5" ht="15" customHeight="1" x14ac:dyDescent="0.3">
      <c r="A66" s="24" t="s">
        <v>59</v>
      </c>
      <c r="B66" s="18">
        <f>[1]SCF!C63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[1]SCF!C64</f>
        <v>33789053</v>
      </c>
      <c r="C67" s="18">
        <v>11159888.91</v>
      </c>
      <c r="D67" s="18">
        <f t="shared" si="9"/>
        <v>-22629164.09</v>
      </c>
      <c r="E67" s="19">
        <f t="shared" si="10"/>
        <v>-66.971880182614171</v>
      </c>
    </row>
    <row r="68" spans="1:5" ht="15" customHeight="1" x14ac:dyDescent="0.3">
      <c r="A68" s="30" t="s">
        <v>61</v>
      </c>
      <c r="B68" s="15">
        <f>+B63+B64+B65+B66+B67</f>
        <v>130392092</v>
      </c>
      <c r="C68" s="31">
        <v>48246724.390000001</v>
      </c>
      <c r="D68" s="31">
        <f t="shared" ref="D68" si="11">+C68-B68</f>
        <v>-82145367.609999999</v>
      </c>
      <c r="E68" s="32">
        <f t="shared" ref="E68" si="12">+D68/B68*100</f>
        <v>-62.998734317415504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[1]SCF!C67</f>
        <v>57282370</v>
      </c>
      <c r="C70" s="15">
        <v>23792162.549999997</v>
      </c>
      <c r="D70" s="15">
        <f t="shared" ref="D70:D82" si="13">+C70-B70</f>
        <v>-33490207.450000003</v>
      </c>
      <c r="E70" s="16">
        <f t="shared" ref="E70:E82" si="14">+D70/B70*100</f>
        <v>-58.465121903999439</v>
      </c>
    </row>
    <row r="71" spans="1:5" ht="15" customHeight="1" x14ac:dyDescent="0.3">
      <c r="A71" s="17" t="s">
        <v>14</v>
      </c>
      <c r="B71" s="18">
        <f>[1]SCF!C68</f>
        <v>44956148</v>
      </c>
      <c r="C71" s="18">
        <v>19036528.039999999</v>
      </c>
      <c r="D71" s="18">
        <f t="shared" si="13"/>
        <v>-25919619.960000001</v>
      </c>
      <c r="E71" s="19">
        <f t="shared" ref="E71:E81" si="15">IFERROR(+D71/B71*100,0)</f>
        <v>-57.655339954837771</v>
      </c>
    </row>
    <row r="72" spans="1:5" ht="15" customHeight="1" x14ac:dyDescent="0.3">
      <c r="A72" s="17" t="s">
        <v>15</v>
      </c>
      <c r="B72" s="18">
        <f>[1]SCF!C69</f>
        <v>0</v>
      </c>
      <c r="C72" s="18">
        <v>181610.56</v>
      </c>
      <c r="D72" s="18">
        <f t="shared" si="13"/>
        <v>181610.56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[1]SCF!C70</f>
        <v>0</v>
      </c>
      <c r="C73" s="18">
        <v>117.61999999999999</v>
      </c>
      <c r="D73" s="18">
        <f t="shared" si="13"/>
        <v>117.61999999999999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[1]SCF!C71</f>
        <v>12326222</v>
      </c>
      <c r="C74" s="18">
        <v>3918.52</v>
      </c>
      <c r="D74" s="18">
        <f t="shared" si="13"/>
        <v>-12322303.48</v>
      </c>
      <c r="E74" s="19">
        <f t="shared" si="15"/>
        <v>-99.968209886208442</v>
      </c>
    </row>
    <row r="75" spans="1:5" ht="15" customHeight="1" x14ac:dyDescent="0.3">
      <c r="A75" s="17" t="s">
        <v>18</v>
      </c>
      <c r="B75" s="18">
        <f>[1]SCF!C72</f>
        <v>0</v>
      </c>
      <c r="C75" s="18">
        <v>4569987.8100000005</v>
      </c>
      <c r="D75" s="18">
        <f t="shared" si="13"/>
        <v>4569987.8100000005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[1]SCF!C73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[1]SCF!C74</f>
        <v>28309990</v>
      </c>
      <c r="C77" s="18">
        <v>599790.70000000007</v>
      </c>
      <c r="D77" s="18">
        <f t="shared" ref="D77:D81" si="16">C77-B77</f>
        <v>-27710199.300000001</v>
      </c>
      <c r="E77" s="19">
        <f t="shared" si="15"/>
        <v>-97.881346125519656</v>
      </c>
    </row>
    <row r="78" spans="1:5" x14ac:dyDescent="0.3">
      <c r="A78" s="24" t="s">
        <v>66</v>
      </c>
      <c r="B78" s="18">
        <f>[1]SCF!C75</f>
        <v>438691773</v>
      </c>
      <c r="C78" s="18">
        <v>130751268.18000001</v>
      </c>
      <c r="D78" s="18">
        <f t="shared" si="16"/>
        <v>-307940504.81999999</v>
      </c>
      <c r="E78" s="19">
        <f t="shared" si="15"/>
        <v>-70.195185725536732</v>
      </c>
    </row>
    <row r="79" spans="1:5" ht="15" customHeight="1" x14ac:dyDescent="0.3">
      <c r="A79" s="24" t="s">
        <v>67</v>
      </c>
      <c r="B79" s="18">
        <f>[1]SCF!C76</f>
        <v>17740543</v>
      </c>
      <c r="C79" s="18">
        <v>10021304.350000001</v>
      </c>
      <c r="D79" s="18">
        <f t="shared" si="16"/>
        <v>-7719238.6499999985</v>
      </c>
      <c r="E79" s="19">
        <f t="shared" si="15"/>
        <v>-43.511851074682426</v>
      </c>
    </row>
    <row r="80" spans="1:5" x14ac:dyDescent="0.3">
      <c r="A80" s="24" t="s">
        <v>68</v>
      </c>
      <c r="B80" s="18">
        <f>[1]SCF!C77</f>
        <v>5903160</v>
      </c>
      <c r="C80" s="18">
        <v>3069650.02</v>
      </c>
      <c r="D80" s="18">
        <f t="shared" si="16"/>
        <v>-2833509.98</v>
      </c>
      <c r="E80" s="19">
        <f t="shared" si="15"/>
        <v>-47.99988446865747</v>
      </c>
    </row>
    <row r="81" spans="1:5" x14ac:dyDescent="0.3">
      <c r="A81" s="24" t="s">
        <v>69</v>
      </c>
      <c r="B81" s="18">
        <f>[1]SCF!C78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547927836</v>
      </c>
      <c r="C82" s="31">
        <v>168234175.80000001</v>
      </c>
      <c r="D82" s="31">
        <f t="shared" si="13"/>
        <v>-379693660.19999999</v>
      </c>
      <c r="E82" s="32">
        <f t="shared" si="14"/>
        <v>-69.296289630373877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[1]SCF!C82</f>
        <v>270492706</v>
      </c>
      <c r="C85" s="18">
        <v>33610757.909999996</v>
      </c>
      <c r="D85" s="18">
        <f t="shared" si="17"/>
        <v>-236881948.09</v>
      </c>
      <c r="E85" s="19">
        <f t="shared" si="18"/>
        <v>-87.574246120337165</v>
      </c>
    </row>
    <row r="86" spans="1:5" ht="15" customHeight="1" x14ac:dyDescent="0.3">
      <c r="A86" s="24" t="s">
        <v>74</v>
      </c>
      <c r="B86" s="18">
        <f>[1]SCF!C83</f>
        <v>210794775</v>
      </c>
      <c r="C86" s="18">
        <v>10857859.969999999</v>
      </c>
      <c r="D86" s="18">
        <f t="shared" si="17"/>
        <v>-199936915.03</v>
      </c>
      <c r="E86" s="19">
        <f t="shared" si="18"/>
        <v>-94.849084864650933</v>
      </c>
    </row>
    <row r="87" spans="1:5" ht="15" customHeight="1" x14ac:dyDescent="0.3">
      <c r="A87" s="30" t="s">
        <v>75</v>
      </c>
      <c r="B87" s="33">
        <f>+B84+B85+B86</f>
        <v>481287481</v>
      </c>
      <c r="C87" s="31">
        <v>44468617.879999995</v>
      </c>
      <c r="D87" s="31">
        <f t="shared" si="17"/>
        <v>-436818863.12</v>
      </c>
      <c r="E87" s="32">
        <f>+D87/B87*100</f>
        <v>-90.760487310493744</v>
      </c>
    </row>
    <row r="88" spans="1:5" ht="18" customHeight="1" x14ac:dyDescent="0.3">
      <c r="A88" s="25" t="s">
        <v>76</v>
      </c>
      <c r="B88" s="27">
        <f>+B45+B46+B68+B82+B87</f>
        <v>5190493370.3999996</v>
      </c>
      <c r="C88" s="27">
        <v>1667641806.3299999</v>
      </c>
      <c r="D88" s="27">
        <f t="shared" si="17"/>
        <v>-3522851564.0699997</v>
      </c>
      <c r="E88" s="28">
        <f>+D88/B88*100</f>
        <v>-67.871227505267285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[1]SCF!C88</f>
        <v>231130256</v>
      </c>
      <c r="C91" s="18">
        <v>101727811.8</v>
      </c>
      <c r="D91" s="18">
        <f t="shared" ref="D91:D98" si="19">+C91-B91</f>
        <v>-129402444.2</v>
      </c>
      <c r="E91" s="19">
        <f>IFERROR(+D91/B91*100,0)</f>
        <v>-55.986804341185007</v>
      </c>
    </row>
    <row r="92" spans="1:5" ht="15" customHeight="1" x14ac:dyDescent="0.3">
      <c r="A92" s="24" t="s">
        <v>79</v>
      </c>
      <c r="B92" s="18">
        <f>[1]SCF!C89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[1]SCF!C90</f>
        <v>6539862</v>
      </c>
      <c r="C93" s="18">
        <v>7831719.0999999996</v>
      </c>
      <c r="D93" s="18">
        <f t="shared" si="19"/>
        <v>1291857.0999999996</v>
      </c>
      <c r="E93" s="19">
        <f t="shared" si="20"/>
        <v>19.753583485400757</v>
      </c>
    </row>
    <row r="94" spans="1:5" ht="15" customHeight="1" x14ac:dyDescent="0.3">
      <c r="A94" s="24" t="s">
        <v>81</v>
      </c>
      <c r="B94" s="18">
        <f>[1]SCF!C91</f>
        <v>31000000</v>
      </c>
      <c r="C94" s="18">
        <v>0</v>
      </c>
      <c r="D94" s="18">
        <f t="shared" si="19"/>
        <v>-31000000</v>
      </c>
      <c r="E94" s="19">
        <f t="shared" si="20"/>
        <v>-100</v>
      </c>
    </row>
    <row r="95" spans="1:5" ht="15" customHeight="1" x14ac:dyDescent="0.3">
      <c r="A95" s="24" t="s">
        <v>82</v>
      </c>
      <c r="B95" s="18">
        <f>[1]SCF!C92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[1]SCF!C93</f>
        <v>0</v>
      </c>
      <c r="C96" s="18">
        <v>886301.26</v>
      </c>
      <c r="D96" s="18">
        <f t="shared" si="19"/>
        <v>886301.26</v>
      </c>
      <c r="E96" s="19">
        <f t="shared" si="20"/>
        <v>0</v>
      </c>
    </row>
    <row r="97" spans="1:5" x14ac:dyDescent="0.3">
      <c r="A97" s="24" t="s">
        <v>84</v>
      </c>
      <c r="B97" s="18">
        <f>[1]SCF!C94</f>
        <v>52000000</v>
      </c>
      <c r="C97" s="18">
        <v>0</v>
      </c>
      <c r="D97" s="18">
        <f t="shared" si="19"/>
        <v>-52000000</v>
      </c>
      <c r="E97" s="19">
        <f t="shared" si="20"/>
        <v>-100</v>
      </c>
    </row>
    <row r="98" spans="1:5" ht="15" customHeight="1" x14ac:dyDescent="0.3">
      <c r="A98" s="30" t="s">
        <v>85</v>
      </c>
      <c r="B98" s="33">
        <f>SUM(B91:B97)</f>
        <v>320670118</v>
      </c>
      <c r="C98" s="31">
        <v>110445832.16</v>
      </c>
      <c r="D98" s="31">
        <f t="shared" si="19"/>
        <v>-210224285.84</v>
      </c>
      <c r="E98" s="32">
        <f t="shared" ref="E98" si="21">+D98/B98*100</f>
        <v>-65.557803499482915</v>
      </c>
    </row>
    <row r="99" spans="1:5" ht="15" customHeight="1" x14ac:dyDescent="0.3">
      <c r="A99" s="34" t="s">
        <v>86</v>
      </c>
      <c r="B99" s="35">
        <f>+B42-B88-B98</f>
        <v>6110363.6000003815</v>
      </c>
      <c r="C99" s="36">
        <v>-133091603.01000014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[1]SCF!$C$97</f>
        <v>129116311.78</v>
      </c>
      <c r="C100" s="18">
        <v>378606596.48000002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135226675.38000038</v>
      </c>
      <c r="C101" s="36">
        <v>245514993.46999988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CAMELCO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+[2]SCF!$C$2</f>
        <v>CAMELCO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[2]SCF!C12</f>
        <v>438614591</v>
      </c>
      <c r="C16" s="15">
        <v>187904054.91999999</v>
      </c>
      <c r="D16" s="15">
        <f>+C16-B16</f>
        <v>-250710536.08000001</v>
      </c>
      <c r="E16" s="16">
        <f t="shared" ref="E16:E42" si="0">+D16/B16*100</f>
        <v>-57.15964339179952</v>
      </c>
    </row>
    <row r="17" spans="1:5" ht="15" customHeight="1" x14ac:dyDescent="0.3">
      <c r="A17" s="17" t="s">
        <v>11</v>
      </c>
      <c r="B17" s="18">
        <f>[2]SCF!C13</f>
        <v>309093178</v>
      </c>
      <c r="C17" s="18">
        <v>160592079.76999998</v>
      </c>
      <c r="D17" s="18">
        <f t="shared" ref="D17:D42" si="1">+C17-B17</f>
        <v>-148501098.23000002</v>
      </c>
      <c r="E17" s="19">
        <f t="shared" ref="E17:E18" si="2">IFERROR(+D17/B17*100,0)</f>
        <v>-48.044120284660572</v>
      </c>
    </row>
    <row r="18" spans="1:5" ht="15" customHeight="1" x14ac:dyDescent="0.3">
      <c r="A18" s="17" t="s">
        <v>12</v>
      </c>
      <c r="B18" s="18">
        <f>[2]SCF!C14</f>
        <v>69652827</v>
      </c>
      <c r="C18" s="18">
        <v>7325290.75</v>
      </c>
      <c r="D18" s="18">
        <f t="shared" si="1"/>
        <v>-62327536.25</v>
      </c>
      <c r="E18" s="19">
        <f t="shared" si="2"/>
        <v>-89.483139356281981</v>
      </c>
    </row>
    <row r="19" spans="1:5" ht="15" customHeight="1" x14ac:dyDescent="0.3">
      <c r="A19" s="20" t="s">
        <v>13</v>
      </c>
      <c r="B19" s="15">
        <f>[2]SCF!C15</f>
        <v>5468942</v>
      </c>
      <c r="C19" s="21">
        <v>3134249.81</v>
      </c>
      <c r="D19" s="21">
        <f t="shared" si="1"/>
        <v>-2334692.19</v>
      </c>
      <c r="E19" s="22">
        <f t="shared" si="0"/>
        <v>-42.690015545968492</v>
      </c>
    </row>
    <row r="20" spans="1:5" ht="15" customHeight="1" x14ac:dyDescent="0.3">
      <c r="A20" s="23" t="s">
        <v>14</v>
      </c>
      <c r="B20" s="18">
        <f>[2]SCF!C16</f>
        <v>4373626.3899999997</v>
      </c>
      <c r="C20" s="18">
        <v>2530608.7200000002</v>
      </c>
      <c r="D20" s="18">
        <f t="shared" si="1"/>
        <v>-1843017.6699999995</v>
      </c>
      <c r="E20" s="19">
        <f t="shared" ref="E20:E28" si="3">IFERROR(+D20/B20*100,0)</f>
        <v>-42.139348578423032</v>
      </c>
    </row>
    <row r="21" spans="1:5" ht="15" customHeight="1" x14ac:dyDescent="0.3">
      <c r="A21" s="23" t="s">
        <v>15</v>
      </c>
      <c r="B21" s="18">
        <f>[2]SCF!C17</f>
        <v>41728.910000000003</v>
      </c>
      <c r="C21" s="18">
        <v>23189.279999999999</v>
      </c>
      <c r="D21" s="18">
        <f t="shared" si="1"/>
        <v>-18539.630000000005</v>
      </c>
      <c r="E21" s="19">
        <f t="shared" si="3"/>
        <v>-44.428742567203415</v>
      </c>
    </row>
    <row r="22" spans="1:5" ht="15" customHeight="1" x14ac:dyDescent="0.3">
      <c r="A22" s="23" t="s">
        <v>16</v>
      </c>
      <c r="B22" s="18">
        <f>[2]SCF!C18</f>
        <v>1000</v>
      </c>
      <c r="C22" s="18">
        <v>7.9399999999999995</v>
      </c>
      <c r="D22" s="18">
        <f t="shared" si="1"/>
        <v>-992.06</v>
      </c>
      <c r="E22" s="19">
        <f t="shared" si="3"/>
        <v>-99.205999999999989</v>
      </c>
    </row>
    <row r="23" spans="1:5" ht="15" customHeight="1" x14ac:dyDescent="0.3">
      <c r="A23" s="23" t="s">
        <v>17</v>
      </c>
      <c r="B23" s="18">
        <f>[2]SCF!C19</f>
        <v>2000</v>
      </c>
      <c r="C23" s="18">
        <v>327.90999999999997</v>
      </c>
      <c r="D23" s="18">
        <f t="shared" si="1"/>
        <v>-1672.0900000000001</v>
      </c>
      <c r="E23" s="19">
        <f t="shared" si="3"/>
        <v>-83.604500000000002</v>
      </c>
    </row>
    <row r="24" spans="1:5" ht="15" customHeight="1" x14ac:dyDescent="0.3">
      <c r="A24" s="23" t="s">
        <v>18</v>
      </c>
      <c r="B24" s="18">
        <f>[2]SCF!C20</f>
        <v>1050586.7</v>
      </c>
      <c r="C24" s="18">
        <v>580115.96</v>
      </c>
      <c r="D24" s="18">
        <f t="shared" si="1"/>
        <v>-470470.74</v>
      </c>
      <c r="E24" s="19">
        <f t="shared" si="3"/>
        <v>-44.781714826582139</v>
      </c>
    </row>
    <row r="25" spans="1:5" ht="15" customHeight="1" x14ac:dyDescent="0.3">
      <c r="A25" s="23" t="s">
        <v>19</v>
      </c>
      <c r="B25" s="18">
        <f>[2]SCF!C21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[2]SCF!C22</f>
        <v>2435743</v>
      </c>
      <c r="C26" s="18">
        <v>14252.609999999999</v>
      </c>
      <c r="D26" s="18">
        <f t="shared" si="1"/>
        <v>-2421490.39</v>
      </c>
      <c r="E26" s="19">
        <f t="shared" si="3"/>
        <v>-99.414855754486425</v>
      </c>
    </row>
    <row r="27" spans="1:5" ht="15" customHeight="1" x14ac:dyDescent="0.3">
      <c r="A27" s="17" t="s">
        <v>21</v>
      </c>
      <c r="B27" s="18">
        <f>[2]SCF!C23</f>
        <v>49543901</v>
      </c>
      <c r="C27" s="18">
        <v>16353308.939999998</v>
      </c>
      <c r="D27" s="18">
        <f t="shared" si="1"/>
        <v>-33190592.060000002</v>
      </c>
      <c r="E27" s="19">
        <f t="shared" si="3"/>
        <v>-66.992286416848771</v>
      </c>
    </row>
    <row r="28" spans="1:5" ht="15" customHeight="1" x14ac:dyDescent="0.3">
      <c r="A28" s="17" t="s">
        <v>22</v>
      </c>
      <c r="B28" s="18">
        <f>[2]SCF!C24</f>
        <v>2420000</v>
      </c>
      <c r="C28" s="18">
        <v>484873.04000000004</v>
      </c>
      <c r="D28" s="18">
        <f t="shared" si="1"/>
        <v>-1935126.96</v>
      </c>
      <c r="E28" s="19">
        <f t="shared" si="3"/>
        <v>-79.963923966942147</v>
      </c>
    </row>
    <row r="29" spans="1:5" ht="15" customHeight="1" x14ac:dyDescent="0.3">
      <c r="A29" s="14" t="s">
        <v>23</v>
      </c>
      <c r="B29" s="15">
        <f>[2]SCF!C25</f>
        <v>14880000</v>
      </c>
      <c r="C29" s="15">
        <v>8989064.3499999996</v>
      </c>
      <c r="D29" s="15">
        <f t="shared" si="1"/>
        <v>-5890935.6500000004</v>
      </c>
      <c r="E29" s="16">
        <f t="shared" si="0"/>
        <v>-39.589621303763444</v>
      </c>
    </row>
    <row r="30" spans="1:5" ht="15" customHeight="1" x14ac:dyDescent="0.3">
      <c r="A30" s="17" t="s">
        <v>24</v>
      </c>
      <c r="B30" s="18">
        <f>[2]SCF!C26</f>
        <v>6800000</v>
      </c>
      <c r="C30" s="18">
        <v>1170277.8600000001</v>
      </c>
      <c r="D30" s="18">
        <f t="shared" si="1"/>
        <v>-5629722.1399999997</v>
      </c>
      <c r="E30" s="19">
        <f t="shared" ref="E30:E32" si="4">IFERROR(+D30/B30*100,0)</f>
        <v>-82.790031470588232</v>
      </c>
    </row>
    <row r="31" spans="1:5" ht="15" customHeight="1" x14ac:dyDescent="0.3">
      <c r="A31" s="17" t="s">
        <v>25</v>
      </c>
      <c r="B31" s="18">
        <f>[2]SCF!C27</f>
        <v>300000</v>
      </c>
      <c r="C31" s="18">
        <v>18371.300000000003</v>
      </c>
      <c r="D31" s="18">
        <f t="shared" si="1"/>
        <v>-281628.7</v>
      </c>
      <c r="E31" s="19">
        <f t="shared" si="4"/>
        <v>-93.876233333333332</v>
      </c>
    </row>
    <row r="32" spans="1:5" x14ac:dyDescent="0.3">
      <c r="A32" s="17" t="s">
        <v>26</v>
      </c>
      <c r="B32" s="18">
        <f>[2]SCF!C28</f>
        <v>7780000</v>
      </c>
      <c r="C32" s="18">
        <v>7800415.1899999995</v>
      </c>
      <c r="D32" s="18">
        <f t="shared" si="1"/>
        <v>20415.189999999478</v>
      </c>
      <c r="E32" s="19">
        <f t="shared" si="4"/>
        <v>0.26240604113109872</v>
      </c>
    </row>
    <row r="33" spans="1:5" x14ac:dyDescent="0.3">
      <c r="A33" s="14" t="s">
        <v>27</v>
      </c>
      <c r="B33" s="15">
        <f>[2]SCF!C29</f>
        <v>135490789</v>
      </c>
      <c r="C33" s="15">
        <v>0</v>
      </c>
      <c r="D33" s="15">
        <f t="shared" si="1"/>
        <v>-135490789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[2]SCF!C30</f>
        <v>127289289</v>
      </c>
      <c r="C34" s="18">
        <v>0</v>
      </c>
      <c r="D34" s="18">
        <f t="shared" si="1"/>
        <v>-127289289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[2]SCF!C31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[2]SCF!C32</f>
        <v>8201500</v>
      </c>
      <c r="C36" s="18">
        <v>0</v>
      </c>
      <c r="D36" s="18">
        <f t="shared" si="1"/>
        <v>-8201500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[2]SCF!C33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[2]SCF!C34</f>
        <v>6000000</v>
      </c>
      <c r="C38" s="18">
        <v>0</v>
      </c>
      <c r="D38" s="18">
        <f t="shared" si="1"/>
        <v>-6000000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[2]SCF!C35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[2]SCF!C36</f>
        <v>0</v>
      </c>
      <c r="C40" s="18">
        <v>11317252.460000001</v>
      </c>
      <c r="D40" s="18">
        <f t="shared" si="1"/>
        <v>11317252.460000001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[2]SCF!C37</f>
        <v>4752205</v>
      </c>
      <c r="C41" s="18">
        <v>-10060413.32</v>
      </c>
      <c r="D41" s="18">
        <f t="shared" si="1"/>
        <v>-14812618.32</v>
      </c>
      <c r="E41" s="19">
        <f t="shared" si="5"/>
        <v>-311.69990183504291</v>
      </c>
    </row>
    <row r="42" spans="1:5" ht="15" customHeight="1" x14ac:dyDescent="0.3">
      <c r="A42" s="25" t="s">
        <v>36</v>
      </c>
      <c r="B42" s="26">
        <f>[2]SCF!C38</f>
        <v>599737585</v>
      </c>
      <c r="C42" s="27">
        <v>198149958.41</v>
      </c>
      <c r="D42" s="27">
        <f t="shared" si="1"/>
        <v>-401587626.59000003</v>
      </c>
      <c r="E42" s="28">
        <f t="shared" si="0"/>
        <v>-66.960556855878892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[2]SCF!C41</f>
        <v>242036132</v>
      </c>
      <c r="C45" s="18">
        <v>129757372.34</v>
      </c>
      <c r="D45" s="18">
        <f>C45-B45</f>
        <v>-112278759.66</v>
      </c>
      <c r="E45" s="19">
        <f>IFERROR(+D45/B45*100,0)</f>
        <v>-46.389255493473179</v>
      </c>
    </row>
    <row r="46" spans="1:5" ht="15" customHeight="1" x14ac:dyDescent="0.3">
      <c r="A46" s="14" t="s">
        <v>39</v>
      </c>
      <c r="B46" s="15">
        <f>[2]SCF!C42</f>
        <v>72350206</v>
      </c>
      <c r="C46" s="15">
        <v>21100604.200000003</v>
      </c>
      <c r="D46" s="15">
        <f t="shared" ref="D46:D61" si="6">+B46-C46</f>
        <v>51249601.799999997</v>
      </c>
      <c r="E46" s="16">
        <f t="shared" ref="E46" si="7">+D46/B46*100</f>
        <v>70.83546078638669</v>
      </c>
    </row>
    <row r="47" spans="1:5" ht="15" customHeight="1" x14ac:dyDescent="0.3">
      <c r="A47" s="17" t="s">
        <v>40</v>
      </c>
      <c r="B47" s="18">
        <f>[2]SCF!C43</f>
        <v>29174430</v>
      </c>
      <c r="C47" s="18">
        <v>10129485.09</v>
      </c>
      <c r="D47" s="18">
        <f t="shared" si="6"/>
        <v>19044944.91</v>
      </c>
      <c r="E47" s="19">
        <f t="shared" ref="E47:E61" si="8">IFERROR(+D47/B47*100,0)</f>
        <v>65.279578418498659</v>
      </c>
    </row>
    <row r="48" spans="1:5" ht="15" customHeight="1" x14ac:dyDescent="0.3">
      <c r="A48" s="17" t="s">
        <v>41</v>
      </c>
      <c r="B48" s="18">
        <f>[2]SCF!C44</f>
        <v>2505511</v>
      </c>
      <c r="C48" s="18">
        <v>1020455.84</v>
      </c>
      <c r="D48" s="18">
        <f t="shared" si="6"/>
        <v>1485055.1600000001</v>
      </c>
      <c r="E48" s="19">
        <f t="shared" si="8"/>
        <v>59.271548199149805</v>
      </c>
    </row>
    <row r="49" spans="1:5" ht="15" customHeight="1" x14ac:dyDescent="0.3">
      <c r="A49" s="17" t="s">
        <v>42</v>
      </c>
      <c r="B49" s="18">
        <f>[2]SCF!C45</f>
        <v>11148634</v>
      </c>
      <c r="C49" s="18">
        <v>2427331.46</v>
      </c>
      <c r="D49" s="18">
        <f t="shared" si="6"/>
        <v>8721302.5399999991</v>
      </c>
      <c r="E49" s="19">
        <f t="shared" si="8"/>
        <v>78.227543751099901</v>
      </c>
    </row>
    <row r="50" spans="1:5" ht="15" customHeight="1" x14ac:dyDescent="0.3">
      <c r="A50" s="17" t="s">
        <v>43</v>
      </c>
      <c r="B50" s="18">
        <f>[2]SCF!C46</f>
        <v>2611855</v>
      </c>
      <c r="C50" s="18">
        <v>849870.64</v>
      </c>
      <c r="D50" s="18">
        <f t="shared" si="6"/>
        <v>1761984.3599999999</v>
      </c>
      <c r="E50" s="19">
        <f t="shared" si="8"/>
        <v>67.461032867444786</v>
      </c>
    </row>
    <row r="51" spans="1:5" ht="15" customHeight="1" x14ac:dyDescent="0.3">
      <c r="A51" s="17" t="s">
        <v>44</v>
      </c>
      <c r="B51" s="18">
        <f>[2]SCF!C47</f>
        <v>892008</v>
      </c>
      <c r="C51" s="18">
        <v>252633.05</v>
      </c>
      <c r="D51" s="18">
        <f t="shared" si="6"/>
        <v>639374.94999999995</v>
      </c>
      <c r="E51" s="19">
        <f t="shared" si="8"/>
        <v>71.678163200330033</v>
      </c>
    </row>
    <row r="52" spans="1:5" x14ac:dyDescent="0.3">
      <c r="A52" s="17" t="s">
        <v>45</v>
      </c>
      <c r="B52" s="18">
        <f>[2]SCF!C48</f>
        <v>2618400</v>
      </c>
      <c r="C52" s="18">
        <v>727578.13</v>
      </c>
      <c r="D52" s="18">
        <f t="shared" si="6"/>
        <v>1890821.87</v>
      </c>
      <c r="E52" s="19">
        <f t="shared" si="8"/>
        <v>72.212873128628175</v>
      </c>
    </row>
    <row r="53" spans="1:5" ht="15" customHeight="1" x14ac:dyDescent="0.3">
      <c r="A53" s="17" t="s">
        <v>46</v>
      </c>
      <c r="B53" s="18">
        <f>[2]SCF!C49</f>
        <v>2964507</v>
      </c>
      <c r="C53" s="18">
        <v>1415297.93</v>
      </c>
      <c r="D53" s="18">
        <f t="shared" si="6"/>
        <v>1549209.07</v>
      </c>
      <c r="E53" s="19">
        <f t="shared" si="8"/>
        <v>52.25857351660833</v>
      </c>
    </row>
    <row r="54" spans="1:5" ht="15" customHeight="1" x14ac:dyDescent="0.3">
      <c r="A54" s="17" t="s">
        <v>47</v>
      </c>
      <c r="B54" s="18">
        <f>[2]SCF!C50</f>
        <v>1177757</v>
      </c>
      <c r="C54" s="18">
        <v>153640.13999999998</v>
      </c>
      <c r="D54" s="18">
        <f t="shared" si="6"/>
        <v>1024116.86</v>
      </c>
      <c r="E54" s="19">
        <f t="shared" si="8"/>
        <v>86.954852316734261</v>
      </c>
    </row>
    <row r="55" spans="1:5" ht="15" customHeight="1" x14ac:dyDescent="0.3">
      <c r="A55" s="17" t="s">
        <v>48</v>
      </c>
      <c r="B55" s="18">
        <f>[2]SCF!C51</f>
        <v>523200</v>
      </c>
      <c r="C55" s="18">
        <v>0</v>
      </c>
      <c r="D55" s="18">
        <f t="shared" si="6"/>
        <v>523200</v>
      </c>
      <c r="E55" s="19">
        <f t="shared" si="8"/>
        <v>100</v>
      </c>
    </row>
    <row r="56" spans="1:5" ht="15" customHeight="1" x14ac:dyDescent="0.3">
      <c r="A56" s="17" t="s">
        <v>49</v>
      </c>
      <c r="B56" s="18">
        <f>[2]SCF!C52</f>
        <v>579600</v>
      </c>
      <c r="C56" s="18">
        <v>204481</v>
      </c>
      <c r="D56" s="18">
        <f t="shared" si="6"/>
        <v>375119</v>
      </c>
      <c r="E56" s="19">
        <f t="shared" si="8"/>
        <v>64.720324361628712</v>
      </c>
    </row>
    <row r="57" spans="1:5" ht="15" customHeight="1" x14ac:dyDescent="0.3">
      <c r="A57" s="17" t="s">
        <v>50</v>
      </c>
      <c r="B57" s="18">
        <f>[2]SCF!C53</f>
        <v>10613104</v>
      </c>
      <c r="C57" s="18">
        <v>2886223.7399999998</v>
      </c>
      <c r="D57" s="18">
        <f t="shared" si="6"/>
        <v>7726880.2599999998</v>
      </c>
      <c r="E57" s="19">
        <f t="shared" si="8"/>
        <v>72.805093213069426</v>
      </c>
    </row>
    <row r="58" spans="1:5" ht="15" customHeight="1" x14ac:dyDescent="0.3">
      <c r="A58" s="17" t="s">
        <v>51</v>
      </c>
      <c r="B58" s="18">
        <f>[2]SCF!C54</f>
        <v>1310000</v>
      </c>
      <c r="C58" s="18">
        <v>293126.28000000003</v>
      </c>
      <c r="D58" s="18">
        <f t="shared" si="6"/>
        <v>1016873.72</v>
      </c>
      <c r="E58" s="19">
        <f t="shared" si="8"/>
        <v>77.623948091603054</v>
      </c>
    </row>
    <row r="59" spans="1:5" ht="15" customHeight="1" x14ac:dyDescent="0.3">
      <c r="A59" s="17" t="s">
        <v>52</v>
      </c>
      <c r="B59" s="18">
        <f>[2]SCF!C55</f>
        <v>3701000</v>
      </c>
      <c r="C59" s="18">
        <v>30107.25</v>
      </c>
      <c r="D59" s="18">
        <f t="shared" si="6"/>
        <v>3670892.75</v>
      </c>
      <c r="E59" s="19">
        <f t="shared" si="8"/>
        <v>99.186510402593896</v>
      </c>
    </row>
    <row r="60" spans="1:5" ht="15" customHeight="1" x14ac:dyDescent="0.3">
      <c r="A60" s="17" t="s">
        <v>53</v>
      </c>
      <c r="B60" s="18">
        <f>[2]SCF!C56</f>
        <v>1230200</v>
      </c>
      <c r="C60" s="18">
        <v>602855.54</v>
      </c>
      <c r="D60" s="18">
        <f t="shared" si="6"/>
        <v>627344.46</v>
      </c>
      <c r="E60" s="19">
        <f t="shared" si="8"/>
        <v>50.995322711754184</v>
      </c>
    </row>
    <row r="61" spans="1:5" ht="15" customHeight="1" x14ac:dyDescent="0.3">
      <c r="A61" s="17" t="s">
        <v>54</v>
      </c>
      <c r="B61" s="18">
        <f>[2]SCF!C57</f>
        <v>1300000</v>
      </c>
      <c r="C61" s="18">
        <v>107518.11</v>
      </c>
      <c r="D61" s="18">
        <f t="shared" si="6"/>
        <v>1192481.8899999999</v>
      </c>
      <c r="E61" s="19">
        <f t="shared" si="8"/>
        <v>91.729376153846147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[2]SCF!C60</f>
        <v>6217776</v>
      </c>
      <c r="C63" s="18">
        <v>2873888</v>
      </c>
      <c r="D63" s="18">
        <f t="shared" ref="D63:D67" si="9">C63-B63</f>
        <v>-3343888</v>
      </c>
      <c r="E63" s="19">
        <f t="shared" ref="E63:E67" si="10">IFERROR(+D63/B63*100,0)</f>
        <v>-53.779486427301336</v>
      </c>
    </row>
    <row r="64" spans="1:5" x14ac:dyDescent="0.3">
      <c r="A64" s="24" t="s">
        <v>57</v>
      </c>
      <c r="B64" s="18">
        <f>[2]SCF!C61</f>
        <v>21800000</v>
      </c>
      <c r="C64" s="18">
        <v>600000</v>
      </c>
      <c r="D64" s="18">
        <f t="shared" si="9"/>
        <v>-21200000</v>
      </c>
      <c r="E64" s="19">
        <f t="shared" si="10"/>
        <v>-97.247706422018354</v>
      </c>
    </row>
    <row r="65" spans="1:5" ht="15" customHeight="1" x14ac:dyDescent="0.3">
      <c r="A65" s="24" t="s">
        <v>58</v>
      </c>
      <c r="B65" s="18">
        <f>[2]SCF!C62</f>
        <v>11646876</v>
      </c>
      <c r="C65" s="18">
        <v>6192674</v>
      </c>
      <c r="D65" s="18">
        <f t="shared" si="9"/>
        <v>-5454202</v>
      </c>
      <c r="E65" s="19">
        <f t="shared" si="10"/>
        <v>-46.829742155750608</v>
      </c>
    </row>
    <row r="66" spans="1:5" ht="15" customHeight="1" x14ac:dyDescent="0.3">
      <c r="A66" s="24" t="s">
        <v>59</v>
      </c>
      <c r="B66" s="18">
        <f>[2]SCF!C63</f>
        <v>6357593</v>
      </c>
      <c r="C66" s="18">
        <v>7863905.21</v>
      </c>
      <c r="D66" s="18">
        <f t="shared" si="9"/>
        <v>1506312.21</v>
      </c>
      <c r="E66" s="19">
        <f t="shared" si="10"/>
        <v>23.693121123041376</v>
      </c>
    </row>
    <row r="67" spans="1:5" ht="15" customHeight="1" x14ac:dyDescent="0.3">
      <c r="A67" s="24" t="s">
        <v>60</v>
      </c>
      <c r="B67" s="18">
        <f>[2]SCF!C64</f>
        <v>15860688</v>
      </c>
      <c r="C67" s="18">
        <v>1978796.4599999997</v>
      </c>
      <c r="D67" s="18">
        <f t="shared" si="9"/>
        <v>-13881891.540000001</v>
      </c>
      <c r="E67" s="19">
        <f t="shared" si="10"/>
        <v>-87.523892658376496</v>
      </c>
    </row>
    <row r="68" spans="1:5" ht="15" customHeight="1" x14ac:dyDescent="0.3">
      <c r="A68" s="30" t="s">
        <v>61</v>
      </c>
      <c r="B68" s="15">
        <f>+B63+B64+B65+B66+B67</f>
        <v>61882933</v>
      </c>
      <c r="C68" s="31">
        <v>19509263.670000002</v>
      </c>
      <c r="D68" s="31">
        <f t="shared" ref="D68" si="11">+C68-B68</f>
        <v>-42373669.329999998</v>
      </c>
      <c r="E68" s="32">
        <f t="shared" ref="E68" si="12">+D68/B68*100</f>
        <v>-68.473918859017232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[2]SCF!C67</f>
        <v>5468942</v>
      </c>
      <c r="C70" s="15">
        <v>2963864.4600000004</v>
      </c>
      <c r="D70" s="15">
        <f t="shared" ref="D70:D82" si="13">+C70-B70</f>
        <v>-2505077.5399999996</v>
      </c>
      <c r="E70" s="16">
        <f t="shared" ref="E70:E82" si="14">+D70/B70*100</f>
        <v>-45.805523993489047</v>
      </c>
    </row>
    <row r="71" spans="1:5" ht="15" customHeight="1" x14ac:dyDescent="0.3">
      <c r="A71" s="17" t="s">
        <v>14</v>
      </c>
      <c r="B71" s="18">
        <f>[2]SCF!C68</f>
        <v>4373626.3899999997</v>
      </c>
      <c r="C71" s="18">
        <v>2377501.0699999998</v>
      </c>
      <c r="D71" s="18">
        <f t="shared" si="13"/>
        <v>-1996125.3199999998</v>
      </c>
      <c r="E71" s="19">
        <f t="shared" ref="E71:E81" si="15">IFERROR(+D71/B71*100,0)</f>
        <v>-45.640051115568653</v>
      </c>
    </row>
    <row r="72" spans="1:5" ht="15" customHeight="1" x14ac:dyDescent="0.3">
      <c r="A72" s="17" t="s">
        <v>15</v>
      </c>
      <c r="B72" s="18">
        <f>[2]SCF!C69</f>
        <v>41728.910000000003</v>
      </c>
      <c r="C72" s="18">
        <v>19380.949999999997</v>
      </c>
      <c r="D72" s="18">
        <f t="shared" si="13"/>
        <v>-22347.960000000006</v>
      </c>
      <c r="E72" s="19">
        <f t="shared" si="15"/>
        <v>-53.555101247552372</v>
      </c>
    </row>
    <row r="73" spans="1:5" ht="15" customHeight="1" x14ac:dyDescent="0.3">
      <c r="A73" s="17" t="s">
        <v>16</v>
      </c>
      <c r="B73" s="18">
        <f>[2]SCF!C70</f>
        <v>1000</v>
      </c>
      <c r="C73" s="18">
        <v>7.9700000000000006</v>
      </c>
      <c r="D73" s="18">
        <f t="shared" si="13"/>
        <v>-992.03</v>
      </c>
      <c r="E73" s="19">
        <f t="shared" si="15"/>
        <v>-99.203000000000003</v>
      </c>
    </row>
    <row r="74" spans="1:5" ht="15" customHeight="1" x14ac:dyDescent="0.3">
      <c r="A74" s="17" t="s">
        <v>64</v>
      </c>
      <c r="B74" s="18">
        <f>[2]SCF!C71</f>
        <v>2000</v>
      </c>
      <c r="C74" s="18">
        <v>263.08</v>
      </c>
      <c r="D74" s="18">
        <f t="shared" si="13"/>
        <v>-1736.92</v>
      </c>
      <c r="E74" s="19">
        <f t="shared" si="15"/>
        <v>-86.846000000000004</v>
      </c>
    </row>
    <row r="75" spans="1:5" ht="15" customHeight="1" x14ac:dyDescent="0.3">
      <c r="A75" s="17" t="s">
        <v>18</v>
      </c>
      <c r="B75" s="18">
        <f>[2]SCF!C72</f>
        <v>1050586.7</v>
      </c>
      <c r="C75" s="18">
        <v>566711.39</v>
      </c>
      <c r="D75" s="18">
        <f t="shared" si="13"/>
        <v>-483875.30999999994</v>
      </c>
      <c r="E75" s="19">
        <f t="shared" si="15"/>
        <v>-46.057627609411007</v>
      </c>
    </row>
    <row r="76" spans="1:5" ht="15" customHeight="1" x14ac:dyDescent="0.3">
      <c r="A76" s="17" t="s">
        <v>19</v>
      </c>
      <c r="B76" s="18">
        <f>[2]SCF!C73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[2]SCF!C74</f>
        <v>2435743</v>
      </c>
      <c r="C77" s="18">
        <v>89096.87000000001</v>
      </c>
      <c r="D77" s="18">
        <f t="shared" ref="D77:D81" si="16">C77-B77</f>
        <v>-2346646.13</v>
      </c>
      <c r="E77" s="19">
        <f t="shared" si="15"/>
        <v>-96.34210711064344</v>
      </c>
    </row>
    <row r="78" spans="1:5" x14ac:dyDescent="0.3">
      <c r="A78" s="24" t="s">
        <v>66</v>
      </c>
      <c r="B78" s="18">
        <f>[2]SCF!C75</f>
        <v>49543901</v>
      </c>
      <c r="C78" s="18">
        <v>15712111.359999999</v>
      </c>
      <c r="D78" s="18">
        <f t="shared" si="16"/>
        <v>-33831789.640000001</v>
      </c>
      <c r="E78" s="19">
        <f t="shared" si="15"/>
        <v>-68.286487250973636</v>
      </c>
    </row>
    <row r="79" spans="1:5" ht="15" customHeight="1" x14ac:dyDescent="0.3">
      <c r="A79" s="24" t="s">
        <v>67</v>
      </c>
      <c r="B79" s="18">
        <f>[2]SCF!C76</f>
        <v>2420000</v>
      </c>
      <c r="C79" s="18">
        <v>560069.80999999994</v>
      </c>
      <c r="D79" s="18">
        <f t="shared" si="16"/>
        <v>-1859930.19</v>
      </c>
      <c r="E79" s="19">
        <f t="shared" si="15"/>
        <v>-76.856619421487608</v>
      </c>
    </row>
    <row r="80" spans="1:5" x14ac:dyDescent="0.3">
      <c r="A80" s="24" t="s">
        <v>68</v>
      </c>
      <c r="B80" s="18">
        <f>[2]SCF!C77</f>
        <v>350000</v>
      </c>
      <c r="C80" s="18">
        <v>0</v>
      </c>
      <c r="D80" s="18">
        <f t="shared" si="16"/>
        <v>-350000</v>
      </c>
      <c r="E80" s="19">
        <f t="shared" si="15"/>
        <v>-100</v>
      </c>
    </row>
    <row r="81" spans="1:5" x14ac:dyDescent="0.3">
      <c r="A81" s="24" t="s">
        <v>69</v>
      </c>
      <c r="B81" s="18">
        <f>[2]SCF!C78</f>
        <v>384000</v>
      </c>
      <c r="C81" s="18">
        <v>24000</v>
      </c>
      <c r="D81" s="18">
        <f t="shared" si="16"/>
        <v>-360000</v>
      </c>
      <c r="E81" s="19">
        <f t="shared" si="15"/>
        <v>-93.75</v>
      </c>
    </row>
    <row r="82" spans="1:5" ht="15" customHeight="1" x14ac:dyDescent="0.3">
      <c r="A82" s="30" t="s">
        <v>70</v>
      </c>
      <c r="B82" s="15">
        <f>+B70+B77+B78+B79+B80+B81</f>
        <v>60602586</v>
      </c>
      <c r="C82" s="31">
        <v>19349142.5</v>
      </c>
      <c r="D82" s="31">
        <f t="shared" si="13"/>
        <v>-41253443.5</v>
      </c>
      <c r="E82" s="32">
        <f t="shared" si="14"/>
        <v>-68.072084415671625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[2]SCF!C81</f>
        <v>6000000</v>
      </c>
      <c r="C84" s="18">
        <v>0</v>
      </c>
      <c r="D84" s="18">
        <f t="shared" ref="D84:D88" si="17">+C84-B84</f>
        <v>-6000000</v>
      </c>
      <c r="E84" s="19">
        <f t="shared" ref="E84:E86" si="18">IFERROR(+D84/B84*100,0)</f>
        <v>-100</v>
      </c>
    </row>
    <row r="85" spans="1:5" ht="15" customHeight="1" x14ac:dyDescent="0.3">
      <c r="A85" s="24" t="s">
        <v>73</v>
      </c>
      <c r="B85" s="18">
        <f>[2]SCF!C82</f>
        <v>130789289</v>
      </c>
      <c r="C85" s="18">
        <v>1536658.4799999997</v>
      </c>
      <c r="D85" s="18">
        <f t="shared" si="17"/>
        <v>-129252630.52</v>
      </c>
      <c r="E85" s="19">
        <f t="shared" si="18"/>
        <v>-98.82508843671441</v>
      </c>
    </row>
    <row r="86" spans="1:5" ht="15" customHeight="1" x14ac:dyDescent="0.3">
      <c r="A86" s="24" t="s">
        <v>74</v>
      </c>
      <c r="B86" s="18">
        <f>[2]SCF!C83</f>
        <v>6201500</v>
      </c>
      <c r="C86" s="18">
        <v>1426962.3900000001</v>
      </c>
      <c r="D86" s="18">
        <f t="shared" si="17"/>
        <v>-4774537.6099999994</v>
      </c>
      <c r="E86" s="19">
        <f t="shared" si="18"/>
        <v>-76.990044505361595</v>
      </c>
    </row>
    <row r="87" spans="1:5" ht="15" customHeight="1" x14ac:dyDescent="0.3">
      <c r="A87" s="30" t="s">
        <v>75</v>
      </c>
      <c r="B87" s="33">
        <f>+B84+B85+B86</f>
        <v>142990789</v>
      </c>
      <c r="C87" s="31">
        <v>2963620.87</v>
      </c>
      <c r="D87" s="31">
        <f t="shared" si="17"/>
        <v>-140027168.13</v>
      </c>
      <c r="E87" s="32">
        <f>+D87/B87*100</f>
        <v>-97.927404351898488</v>
      </c>
    </row>
    <row r="88" spans="1:5" ht="18" customHeight="1" x14ac:dyDescent="0.3">
      <c r="A88" s="25" t="s">
        <v>76</v>
      </c>
      <c r="B88" s="27">
        <f>+B45+B46+B68+B82+B87</f>
        <v>579862646</v>
      </c>
      <c r="C88" s="27">
        <v>192680003.58000004</v>
      </c>
      <c r="D88" s="27">
        <f t="shared" si="17"/>
        <v>-387182642.41999996</v>
      </c>
      <c r="E88" s="28">
        <f>+D88/B88*100</f>
        <v>-66.771440631821619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[2]SCF!C88</f>
        <v>33240380</v>
      </c>
      <c r="C91" s="18">
        <v>7258316.6200000001</v>
      </c>
      <c r="D91" s="18">
        <f t="shared" ref="D91:D98" si="19">+C91-B91</f>
        <v>-25982063.379999999</v>
      </c>
      <c r="E91" s="19">
        <f>IFERROR(+D91/B91*100,0)</f>
        <v>-78.164158712987032</v>
      </c>
    </row>
    <row r="92" spans="1:5" ht="15" customHeight="1" x14ac:dyDescent="0.3">
      <c r="A92" s="24" t="s">
        <v>79</v>
      </c>
      <c r="B92" s="18">
        <f>[2]SCF!C89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[2]SCF!C90</f>
        <v>2500000</v>
      </c>
      <c r="C93" s="18">
        <v>959114.38</v>
      </c>
      <c r="D93" s="18">
        <f t="shared" si="19"/>
        <v>-1540885.62</v>
      </c>
      <c r="E93" s="19">
        <f t="shared" si="20"/>
        <v>-61.635424800000003</v>
      </c>
    </row>
    <row r="94" spans="1:5" ht="15" customHeight="1" x14ac:dyDescent="0.3">
      <c r="A94" s="24" t="s">
        <v>81</v>
      </c>
      <c r="B94" s="18">
        <f>[2]SCF!C91</f>
        <v>1500000</v>
      </c>
      <c r="C94" s="18">
        <v>0</v>
      </c>
      <c r="D94" s="18">
        <f t="shared" si="19"/>
        <v>-1500000</v>
      </c>
      <c r="E94" s="19">
        <f t="shared" si="20"/>
        <v>-100</v>
      </c>
    </row>
    <row r="95" spans="1:5" ht="15" customHeight="1" x14ac:dyDescent="0.3">
      <c r="A95" s="24" t="s">
        <v>82</v>
      </c>
      <c r="B95" s="18">
        <f>[2]SCF!C92</f>
        <v>1000000</v>
      </c>
      <c r="C95" s="18">
        <v>0</v>
      </c>
      <c r="D95" s="18">
        <f t="shared" si="19"/>
        <v>-1000000</v>
      </c>
      <c r="E95" s="19">
        <f t="shared" si="20"/>
        <v>-100</v>
      </c>
    </row>
    <row r="96" spans="1:5" ht="15" customHeight="1" x14ac:dyDescent="0.3">
      <c r="A96" s="24" t="s">
        <v>83</v>
      </c>
      <c r="B96" s="18">
        <f>[2]SCF!C93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[2]SCF!C94</f>
        <v>500000</v>
      </c>
      <c r="C97" s="18">
        <v>1084649.6400000001</v>
      </c>
      <c r="D97" s="18">
        <f t="shared" si="19"/>
        <v>584649.64000000013</v>
      </c>
      <c r="E97" s="19">
        <f t="shared" si="20"/>
        <v>116.92992800000002</v>
      </c>
    </row>
    <row r="98" spans="1:5" ht="15" customHeight="1" x14ac:dyDescent="0.3">
      <c r="A98" s="30" t="s">
        <v>85</v>
      </c>
      <c r="B98" s="33">
        <f>SUM(B91:B97)</f>
        <v>38740380</v>
      </c>
      <c r="C98" s="31">
        <v>9302080.6400000006</v>
      </c>
      <c r="D98" s="31">
        <f t="shared" si="19"/>
        <v>-29438299.359999999</v>
      </c>
      <c r="E98" s="32">
        <f t="shared" ref="E98" si="21">+D98/B98*100</f>
        <v>-75.988669600040055</v>
      </c>
    </row>
    <row r="99" spans="1:5" ht="15" customHeight="1" x14ac:dyDescent="0.3">
      <c r="A99" s="34" t="s">
        <v>86</v>
      </c>
      <c r="B99" s="35">
        <f>+B42-B88-B98</f>
        <v>-18865441</v>
      </c>
      <c r="C99" s="36">
        <v>-3832125.8100000471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[2]SCF!$C$97</f>
        <v>19157395.23</v>
      </c>
      <c r="C100" s="18">
        <v>19157395.23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291954.23000000045</v>
      </c>
      <c r="C101" s="36">
        <v>15325269.419999953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FIBECO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+[3]SCF!$C$2</f>
        <v>FIBECO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[3]SCF!C12</f>
        <v>3707293711</v>
      </c>
      <c r="C16" s="15">
        <v>1945980339.96</v>
      </c>
      <c r="D16" s="15">
        <f>+C16-B16</f>
        <v>-1761313371.04</v>
      </c>
      <c r="E16" s="16">
        <f t="shared" ref="E16:E42" si="0">+D16/B16*100</f>
        <v>-47.50941005332178</v>
      </c>
    </row>
    <row r="17" spans="1:5" ht="15" customHeight="1" x14ac:dyDescent="0.3">
      <c r="A17" s="17" t="s">
        <v>11</v>
      </c>
      <c r="B17" s="18">
        <f>[3]SCF!C13</f>
        <v>3218830420</v>
      </c>
      <c r="C17" s="18">
        <v>1672637809.76</v>
      </c>
      <c r="D17" s="18">
        <f t="shared" ref="D17:D42" si="1">+C17-B17</f>
        <v>-1546192610.24</v>
      </c>
      <c r="E17" s="19">
        <f t="shared" ref="E17:E18" si="2">IFERROR(+D17/B17*100,0)</f>
        <v>-48.03585179985965</v>
      </c>
    </row>
    <row r="18" spans="1:5" ht="15" customHeight="1" x14ac:dyDescent="0.3">
      <c r="A18" s="17" t="s">
        <v>12</v>
      </c>
      <c r="B18" s="18">
        <f>[3]SCF!C14</f>
        <v>105816665</v>
      </c>
      <c r="C18" s="18">
        <v>49000408.449999996</v>
      </c>
      <c r="D18" s="18">
        <f t="shared" si="1"/>
        <v>-56816256.550000004</v>
      </c>
      <c r="E18" s="19">
        <f t="shared" si="2"/>
        <v>-53.693108311436575</v>
      </c>
    </row>
    <row r="19" spans="1:5" ht="15" customHeight="1" x14ac:dyDescent="0.3">
      <c r="A19" s="20" t="s">
        <v>13</v>
      </c>
      <c r="B19" s="15">
        <f>[3]SCF!C15</f>
        <v>47546513</v>
      </c>
      <c r="C19" s="21">
        <v>25742772.979999997</v>
      </c>
      <c r="D19" s="21">
        <f t="shared" si="1"/>
        <v>-21803740.020000003</v>
      </c>
      <c r="E19" s="22">
        <f t="shared" si="0"/>
        <v>-45.857705737537479</v>
      </c>
    </row>
    <row r="20" spans="1:5" ht="15" customHeight="1" x14ac:dyDescent="0.3">
      <c r="A20" s="23" t="s">
        <v>14</v>
      </c>
      <c r="B20" s="18">
        <f>[3]SCF!C16</f>
        <v>47546513</v>
      </c>
      <c r="C20" s="18">
        <v>20916101.23</v>
      </c>
      <c r="D20" s="18">
        <f t="shared" si="1"/>
        <v>-26630411.77</v>
      </c>
      <c r="E20" s="19">
        <f t="shared" ref="E20:E28" si="3">IFERROR(+D20/B20*100,0)</f>
        <v>-56.009179411327182</v>
      </c>
    </row>
    <row r="21" spans="1:5" ht="15" customHeight="1" x14ac:dyDescent="0.3">
      <c r="A21" s="23" t="s">
        <v>15</v>
      </c>
      <c r="B21" s="18">
        <f>[3]SCF!C17</f>
        <v>0</v>
      </c>
      <c r="C21" s="18">
        <v>0</v>
      </c>
      <c r="D21" s="18">
        <f t="shared" si="1"/>
        <v>0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[3]SCF!C18</f>
        <v>0</v>
      </c>
      <c r="C22" s="18">
        <v>175.57</v>
      </c>
      <c r="D22" s="18">
        <f t="shared" si="1"/>
        <v>175.57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[3]SCF!C19</f>
        <v>0</v>
      </c>
      <c r="C23" s="18">
        <v>6025.08</v>
      </c>
      <c r="D23" s="18">
        <f t="shared" si="1"/>
        <v>6025.08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[3]SCF!C20</f>
        <v>0</v>
      </c>
      <c r="C24" s="18">
        <v>4820471.0999999996</v>
      </c>
      <c r="D24" s="18">
        <f t="shared" si="1"/>
        <v>4820471.0999999996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[3]SCF!C21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[3]SCF!C22</f>
        <v>12671852</v>
      </c>
      <c r="C26" s="18">
        <v>604387.48</v>
      </c>
      <c r="D26" s="18">
        <f t="shared" si="1"/>
        <v>-12067464.52</v>
      </c>
      <c r="E26" s="19">
        <f t="shared" si="3"/>
        <v>-95.230472388724223</v>
      </c>
    </row>
    <row r="27" spans="1:5" ht="15" customHeight="1" x14ac:dyDescent="0.3">
      <c r="A27" s="17" t="s">
        <v>21</v>
      </c>
      <c r="B27" s="18">
        <f>[3]SCF!C23</f>
        <v>305282720</v>
      </c>
      <c r="C27" s="18">
        <v>195014979.86999997</v>
      </c>
      <c r="D27" s="18">
        <f t="shared" si="1"/>
        <v>-110267740.13000003</v>
      </c>
      <c r="E27" s="19">
        <f t="shared" si="3"/>
        <v>-36.119876070941729</v>
      </c>
    </row>
    <row r="28" spans="1:5" ht="15" customHeight="1" x14ac:dyDescent="0.3">
      <c r="A28" s="17" t="s">
        <v>22</v>
      </c>
      <c r="B28" s="18">
        <f>[3]SCF!C24</f>
        <v>17145541</v>
      </c>
      <c r="C28" s="18">
        <v>2979981.4200000004</v>
      </c>
      <c r="D28" s="18">
        <f t="shared" si="1"/>
        <v>-14165559.58</v>
      </c>
      <c r="E28" s="19">
        <f t="shared" si="3"/>
        <v>-82.619496112721095</v>
      </c>
    </row>
    <row r="29" spans="1:5" ht="15" customHeight="1" x14ac:dyDescent="0.3">
      <c r="A29" s="14" t="s">
        <v>23</v>
      </c>
      <c r="B29" s="15">
        <f>[3]SCF!C25</f>
        <v>35350000</v>
      </c>
      <c r="C29" s="15">
        <v>42416626.810000002</v>
      </c>
      <c r="D29" s="15">
        <f t="shared" si="1"/>
        <v>7066626.8100000024</v>
      </c>
      <c r="E29" s="16">
        <f t="shared" si="0"/>
        <v>19.990457736916557</v>
      </c>
    </row>
    <row r="30" spans="1:5" ht="15" customHeight="1" x14ac:dyDescent="0.3">
      <c r="A30" s="17" t="s">
        <v>24</v>
      </c>
      <c r="B30" s="18">
        <f>[3]SCF!C26</f>
        <v>30000000</v>
      </c>
      <c r="C30" s="18">
        <v>36053154.560000002</v>
      </c>
      <c r="D30" s="18">
        <f t="shared" si="1"/>
        <v>6053154.5600000024</v>
      </c>
      <c r="E30" s="19">
        <f t="shared" ref="E30:E32" si="4">IFERROR(+D30/B30*100,0)</f>
        <v>20.177181866666675</v>
      </c>
    </row>
    <row r="31" spans="1:5" ht="15" customHeight="1" x14ac:dyDescent="0.3">
      <c r="A31" s="17" t="s">
        <v>25</v>
      </c>
      <c r="B31" s="18">
        <f>[3]SCF!C27</f>
        <v>350000</v>
      </c>
      <c r="C31" s="18">
        <v>0</v>
      </c>
      <c r="D31" s="18">
        <f t="shared" si="1"/>
        <v>-350000</v>
      </c>
      <c r="E31" s="19">
        <f t="shared" si="4"/>
        <v>-100</v>
      </c>
    </row>
    <row r="32" spans="1:5" x14ac:dyDescent="0.3">
      <c r="A32" s="17" t="s">
        <v>26</v>
      </c>
      <c r="B32" s="18">
        <f>[3]SCF!C28</f>
        <v>5000000</v>
      </c>
      <c r="C32" s="18">
        <v>6363472.25</v>
      </c>
      <c r="D32" s="18">
        <f t="shared" si="1"/>
        <v>1363472.25</v>
      </c>
      <c r="E32" s="19">
        <f t="shared" si="4"/>
        <v>27.269444999999997</v>
      </c>
    </row>
    <row r="33" spans="1:5" x14ac:dyDescent="0.3">
      <c r="A33" s="14" t="s">
        <v>27</v>
      </c>
      <c r="B33" s="15">
        <f>[3]SCF!C29</f>
        <v>1500000000</v>
      </c>
      <c r="C33" s="15">
        <v>0</v>
      </c>
      <c r="D33" s="15">
        <f t="shared" si="1"/>
        <v>-1500000000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[3]SCF!C30</f>
        <v>50000000</v>
      </c>
      <c r="C34" s="18">
        <v>0</v>
      </c>
      <c r="D34" s="18">
        <f t="shared" si="1"/>
        <v>-50000000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[3]SCF!C31</f>
        <v>450000000</v>
      </c>
      <c r="C35" s="18">
        <v>0</v>
      </c>
      <c r="D35" s="18">
        <f t="shared" si="1"/>
        <v>-450000000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[3]SCF!C32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[3]SCF!C33</f>
        <v>1000000000</v>
      </c>
      <c r="C37" s="18">
        <v>0</v>
      </c>
      <c r="D37" s="18">
        <f t="shared" si="1"/>
        <v>-1000000000</v>
      </c>
      <c r="E37" s="19">
        <f t="shared" si="5"/>
        <v>-100</v>
      </c>
    </row>
    <row r="38" spans="1:5" x14ac:dyDescent="0.3">
      <c r="A38" s="24" t="s">
        <v>32</v>
      </c>
      <c r="B38" s="18">
        <f>[3]SCF!C34</f>
        <v>80000000</v>
      </c>
      <c r="C38" s="18">
        <v>0</v>
      </c>
      <c r="D38" s="18">
        <f t="shared" si="1"/>
        <v>-80000000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[3]SCF!C35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[3]SCF!C36</f>
        <v>0</v>
      </c>
      <c r="C40" s="18">
        <v>4653221.75</v>
      </c>
      <c r="D40" s="18">
        <f t="shared" si="1"/>
        <v>4653221.75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[3]SCF!C37</f>
        <v>68459129</v>
      </c>
      <c r="C41" s="18">
        <v>43753201.379999995</v>
      </c>
      <c r="D41" s="18">
        <f t="shared" si="1"/>
        <v>-24705927.620000005</v>
      </c>
      <c r="E41" s="19">
        <f t="shared" si="5"/>
        <v>-36.088580122017042</v>
      </c>
    </row>
    <row r="42" spans="1:5" ht="15" customHeight="1" x14ac:dyDescent="0.3">
      <c r="A42" s="25" t="s">
        <v>36</v>
      </c>
      <c r="B42" s="26">
        <f>[3]SCF!C38</f>
        <v>5391102840</v>
      </c>
      <c r="C42" s="27">
        <v>2036803389.9000001</v>
      </c>
      <c r="D42" s="27">
        <f t="shared" si="1"/>
        <v>-3354299450.0999999</v>
      </c>
      <c r="E42" s="28">
        <f t="shared" si="0"/>
        <v>-62.219170170754893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[3]SCF!C41</f>
        <v>2853934247</v>
      </c>
      <c r="C45" s="18">
        <v>1505185823.3800001</v>
      </c>
      <c r="D45" s="18">
        <f>C45-B45</f>
        <v>-1348748423.6199999</v>
      </c>
      <c r="E45" s="19">
        <f>IFERROR(+D45/B45*100,0)</f>
        <v>-47.259267624605506</v>
      </c>
    </row>
    <row r="46" spans="1:5" ht="15" customHeight="1" x14ac:dyDescent="0.3">
      <c r="A46" s="14" t="s">
        <v>39</v>
      </c>
      <c r="B46" s="15">
        <f>[3]SCF!C42</f>
        <v>282920668</v>
      </c>
      <c r="C46" s="15">
        <v>139831466.15000001</v>
      </c>
      <c r="D46" s="15">
        <f t="shared" ref="D46:D61" si="6">+B46-C46</f>
        <v>143089201.84999999</v>
      </c>
      <c r="E46" s="16">
        <f t="shared" ref="E46" si="7">+D46/B46*100</f>
        <v>50.575733070869177</v>
      </c>
    </row>
    <row r="47" spans="1:5" ht="15" customHeight="1" x14ac:dyDescent="0.3">
      <c r="A47" s="17" t="s">
        <v>40</v>
      </c>
      <c r="B47" s="18">
        <f>[3]SCF!C43</f>
        <v>65695045</v>
      </c>
      <c r="C47" s="18">
        <v>37495567.57</v>
      </c>
      <c r="D47" s="18">
        <f t="shared" si="6"/>
        <v>28199477.43</v>
      </c>
      <c r="E47" s="19">
        <f t="shared" ref="E47:E61" si="8">IFERROR(+D47/B47*100,0)</f>
        <v>42.924816369331964</v>
      </c>
    </row>
    <row r="48" spans="1:5" ht="15" customHeight="1" x14ac:dyDescent="0.3">
      <c r="A48" s="17" t="s">
        <v>41</v>
      </c>
      <c r="B48" s="18">
        <f>[3]SCF!C44</f>
        <v>11066914</v>
      </c>
      <c r="C48" s="18">
        <v>4969850.8900000006</v>
      </c>
      <c r="D48" s="18">
        <f t="shared" si="6"/>
        <v>6097063.1099999994</v>
      </c>
      <c r="E48" s="19">
        <f t="shared" si="8"/>
        <v>55.092712476124774</v>
      </c>
    </row>
    <row r="49" spans="1:5" ht="15" customHeight="1" x14ac:dyDescent="0.3">
      <c r="A49" s="17" t="s">
        <v>42</v>
      </c>
      <c r="B49" s="18">
        <f>[3]SCF!C45</f>
        <v>16627900</v>
      </c>
      <c r="C49" s="18">
        <v>23695749.350000001</v>
      </c>
      <c r="D49" s="18">
        <f t="shared" si="6"/>
        <v>-7067849.3500000015</v>
      </c>
      <c r="E49" s="19">
        <f t="shared" si="8"/>
        <v>-42.505964974530769</v>
      </c>
    </row>
    <row r="50" spans="1:5" ht="15" customHeight="1" x14ac:dyDescent="0.3">
      <c r="A50" s="17" t="s">
        <v>43</v>
      </c>
      <c r="B50" s="18">
        <f>[3]SCF!C46</f>
        <v>6280048</v>
      </c>
      <c r="C50" s="18">
        <v>1830521.3099999998</v>
      </c>
      <c r="D50" s="18">
        <f t="shared" si="6"/>
        <v>4449526.6900000004</v>
      </c>
      <c r="E50" s="19">
        <f t="shared" si="8"/>
        <v>70.851794285648779</v>
      </c>
    </row>
    <row r="51" spans="1:5" ht="15" customHeight="1" x14ac:dyDescent="0.3">
      <c r="A51" s="17" t="s">
        <v>44</v>
      </c>
      <c r="B51" s="18">
        <f>[3]SCF!C47</f>
        <v>15735930</v>
      </c>
      <c r="C51" s="18">
        <v>12325306.33</v>
      </c>
      <c r="D51" s="18">
        <f t="shared" si="6"/>
        <v>3410623.67</v>
      </c>
      <c r="E51" s="19">
        <f t="shared" si="8"/>
        <v>21.674115670316276</v>
      </c>
    </row>
    <row r="52" spans="1:5" x14ac:dyDescent="0.3">
      <c r="A52" s="17" t="s">
        <v>45</v>
      </c>
      <c r="B52" s="18">
        <f>[3]SCF!C48</f>
        <v>5623645</v>
      </c>
      <c r="C52" s="18">
        <v>1716571.3199999998</v>
      </c>
      <c r="D52" s="18">
        <f t="shared" si="6"/>
        <v>3907073.68</v>
      </c>
      <c r="E52" s="19">
        <f t="shared" si="8"/>
        <v>69.475823598395706</v>
      </c>
    </row>
    <row r="53" spans="1:5" ht="15" customHeight="1" x14ac:dyDescent="0.3">
      <c r="A53" s="17" t="s">
        <v>46</v>
      </c>
      <c r="B53" s="18">
        <f>[3]SCF!C49</f>
        <v>25825854</v>
      </c>
      <c r="C53" s="18">
        <v>7808421.0899999999</v>
      </c>
      <c r="D53" s="18">
        <f t="shared" si="6"/>
        <v>18017432.91</v>
      </c>
      <c r="E53" s="19">
        <f t="shared" si="8"/>
        <v>69.765100158933762</v>
      </c>
    </row>
    <row r="54" spans="1:5" ht="15" customHeight="1" x14ac:dyDescent="0.3">
      <c r="A54" s="17" t="s">
        <v>47</v>
      </c>
      <c r="B54" s="18">
        <f>[3]SCF!C50</f>
        <v>19323077</v>
      </c>
      <c r="C54" s="18">
        <v>1158020.6600000001</v>
      </c>
      <c r="D54" s="18">
        <f t="shared" si="6"/>
        <v>18165056.34</v>
      </c>
      <c r="E54" s="19">
        <f t="shared" si="8"/>
        <v>94.00705871016298</v>
      </c>
    </row>
    <row r="55" spans="1:5" ht="15" customHeight="1" x14ac:dyDescent="0.3">
      <c r="A55" s="17" t="s">
        <v>48</v>
      </c>
      <c r="B55" s="18">
        <f>[3]SCF!C51</f>
        <v>4464000</v>
      </c>
      <c r="C55" s="18">
        <v>1506000</v>
      </c>
      <c r="D55" s="18">
        <f t="shared" si="6"/>
        <v>2958000</v>
      </c>
      <c r="E55" s="19">
        <f t="shared" si="8"/>
        <v>66.263440860215056</v>
      </c>
    </row>
    <row r="56" spans="1:5" ht="15" customHeight="1" x14ac:dyDescent="0.3">
      <c r="A56" s="17" t="s">
        <v>49</v>
      </c>
      <c r="B56" s="18">
        <f>[3]SCF!C52</f>
        <v>3438000</v>
      </c>
      <c r="C56" s="18">
        <v>1289524.56</v>
      </c>
      <c r="D56" s="18">
        <f t="shared" si="6"/>
        <v>2148475.44</v>
      </c>
      <c r="E56" s="19">
        <f t="shared" si="8"/>
        <v>62.492013961605586</v>
      </c>
    </row>
    <row r="57" spans="1:5" ht="15" customHeight="1" x14ac:dyDescent="0.3">
      <c r="A57" s="17" t="s">
        <v>50</v>
      </c>
      <c r="B57" s="18">
        <f>[3]SCF!C53</f>
        <v>71868664</v>
      </c>
      <c r="C57" s="18">
        <v>37243681.420000002</v>
      </c>
      <c r="D57" s="18">
        <f t="shared" si="6"/>
        <v>34624982.579999998</v>
      </c>
      <c r="E57" s="19">
        <f t="shared" si="8"/>
        <v>48.178135856261356</v>
      </c>
    </row>
    <row r="58" spans="1:5" ht="15" customHeight="1" x14ac:dyDescent="0.3">
      <c r="A58" s="17" t="s">
        <v>51</v>
      </c>
      <c r="B58" s="18">
        <f>[3]SCF!C54</f>
        <v>13957920</v>
      </c>
      <c r="C58" s="18">
        <v>415000</v>
      </c>
      <c r="D58" s="18">
        <f t="shared" si="6"/>
        <v>13542920</v>
      </c>
      <c r="E58" s="19">
        <f t="shared" si="8"/>
        <v>97.026777628758438</v>
      </c>
    </row>
    <row r="59" spans="1:5" ht="15" customHeight="1" x14ac:dyDescent="0.3">
      <c r="A59" s="17" t="s">
        <v>52</v>
      </c>
      <c r="B59" s="18">
        <f>[3]SCF!C55</f>
        <v>20605800</v>
      </c>
      <c r="C59" s="18">
        <v>8127348.8599999994</v>
      </c>
      <c r="D59" s="18">
        <f t="shared" si="6"/>
        <v>12478451.140000001</v>
      </c>
      <c r="E59" s="19">
        <f t="shared" si="8"/>
        <v>60.557955235904458</v>
      </c>
    </row>
    <row r="60" spans="1:5" ht="15" customHeight="1" x14ac:dyDescent="0.3">
      <c r="A60" s="17" t="s">
        <v>53</v>
      </c>
      <c r="B60" s="18">
        <f>[3]SCF!C56</f>
        <v>2407871</v>
      </c>
      <c r="C60" s="18">
        <v>249902.79</v>
      </c>
      <c r="D60" s="18">
        <f t="shared" si="6"/>
        <v>2157968.21</v>
      </c>
      <c r="E60" s="19">
        <f t="shared" si="8"/>
        <v>89.621421164173668</v>
      </c>
    </row>
    <row r="61" spans="1:5" ht="15" customHeight="1" x14ac:dyDescent="0.3">
      <c r="A61" s="17" t="s">
        <v>54</v>
      </c>
      <c r="B61" s="18">
        <f>[3]SCF!C57</f>
        <v>0</v>
      </c>
      <c r="C61" s="18">
        <v>0</v>
      </c>
      <c r="D61" s="18">
        <f t="shared" si="6"/>
        <v>0</v>
      </c>
      <c r="E61" s="19">
        <f t="shared" si="8"/>
        <v>0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[3]SCF!C60</f>
        <v>47304320</v>
      </c>
      <c r="C63" s="18">
        <v>17795055.34</v>
      </c>
      <c r="D63" s="18">
        <f t="shared" ref="D63:D67" si="9">C63-B63</f>
        <v>-29509264.66</v>
      </c>
      <c r="E63" s="19">
        <f t="shared" ref="E63:E67" si="10">IFERROR(+D63/B63*100,0)</f>
        <v>-62.381754266840751</v>
      </c>
    </row>
    <row r="64" spans="1:5" x14ac:dyDescent="0.3">
      <c r="A64" s="24" t="s">
        <v>57</v>
      </c>
      <c r="B64" s="18">
        <f>[3]SCF!C61</f>
        <v>53798347</v>
      </c>
      <c r="C64" s="18">
        <v>39101147.329999998</v>
      </c>
      <c r="D64" s="18">
        <f t="shared" si="9"/>
        <v>-14697199.670000002</v>
      </c>
      <c r="E64" s="19">
        <f t="shared" si="10"/>
        <v>-27.319054375406743</v>
      </c>
    </row>
    <row r="65" spans="1:5" ht="15" customHeight="1" x14ac:dyDescent="0.3">
      <c r="A65" s="24" t="s">
        <v>58</v>
      </c>
      <c r="B65" s="18">
        <f>[3]SCF!C62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[3]SCF!C63</f>
        <v>500000000</v>
      </c>
      <c r="C66" s="18">
        <v>0</v>
      </c>
      <c r="D66" s="18">
        <f t="shared" si="9"/>
        <v>-500000000</v>
      </c>
      <c r="E66" s="19">
        <f t="shared" si="10"/>
        <v>-100</v>
      </c>
    </row>
    <row r="67" spans="1:5" ht="15" customHeight="1" x14ac:dyDescent="0.3">
      <c r="A67" s="24" t="s">
        <v>60</v>
      </c>
      <c r="B67" s="18">
        <f>[3]SCF!C64</f>
        <v>10000000</v>
      </c>
      <c r="C67" s="18">
        <v>64080512.019999996</v>
      </c>
      <c r="D67" s="18">
        <f t="shared" si="9"/>
        <v>54080512.019999996</v>
      </c>
      <c r="E67" s="19">
        <f t="shared" si="10"/>
        <v>540.80512019999992</v>
      </c>
    </row>
    <row r="68" spans="1:5" ht="15" customHeight="1" x14ac:dyDescent="0.3">
      <c r="A68" s="30" t="s">
        <v>61</v>
      </c>
      <c r="B68" s="15">
        <f>+B63+B64+B65+B66+B67</f>
        <v>611102667</v>
      </c>
      <c r="C68" s="31">
        <v>120976714.69</v>
      </c>
      <c r="D68" s="31">
        <f t="shared" ref="D68" si="11">+C68-B68</f>
        <v>-490125952.31</v>
      </c>
      <c r="E68" s="32">
        <f t="shared" ref="E68" si="12">+D68/B68*100</f>
        <v>-80.203536783124534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[3]SCF!C67</f>
        <v>47546513</v>
      </c>
      <c r="C70" s="15">
        <v>24829992.129999999</v>
      </c>
      <c r="D70" s="15">
        <f t="shared" ref="D70:D82" si="13">+C70-B70</f>
        <v>-22716520.870000001</v>
      </c>
      <c r="E70" s="16">
        <f t="shared" ref="E70:E82" si="14">+D70/B70*100</f>
        <v>-47.77746975892849</v>
      </c>
    </row>
    <row r="71" spans="1:5" ht="15" customHeight="1" x14ac:dyDescent="0.3">
      <c r="A71" s="17" t="s">
        <v>14</v>
      </c>
      <c r="B71" s="18">
        <f>[3]SCF!C68</f>
        <v>47546513</v>
      </c>
      <c r="C71" s="18">
        <v>24829992.129999999</v>
      </c>
      <c r="D71" s="18">
        <f t="shared" si="13"/>
        <v>-22716520.870000001</v>
      </c>
      <c r="E71" s="19">
        <f t="shared" ref="E71:E81" si="15">IFERROR(+D71/B71*100,0)</f>
        <v>-47.77746975892849</v>
      </c>
    </row>
    <row r="72" spans="1:5" ht="15" customHeight="1" x14ac:dyDescent="0.3">
      <c r="A72" s="17" t="s">
        <v>15</v>
      </c>
      <c r="B72" s="18">
        <f>[3]SCF!C69</f>
        <v>0</v>
      </c>
      <c r="C72" s="18">
        <v>0</v>
      </c>
      <c r="D72" s="18">
        <f t="shared" si="13"/>
        <v>0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[3]SCF!C70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[3]SCF!C71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[3]SCF!C72</f>
        <v>0</v>
      </c>
      <c r="C75" s="18">
        <v>0</v>
      </c>
      <c r="D75" s="18">
        <f t="shared" si="13"/>
        <v>0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[3]SCF!C73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[3]SCF!C74</f>
        <v>12671852</v>
      </c>
      <c r="C77" s="18">
        <v>1237497.9099999999</v>
      </c>
      <c r="D77" s="18">
        <f t="shared" ref="D77:D81" si="16">C77-B77</f>
        <v>-11434354.09</v>
      </c>
      <c r="E77" s="19">
        <f t="shared" si="15"/>
        <v>-90.234277436321065</v>
      </c>
    </row>
    <row r="78" spans="1:5" x14ac:dyDescent="0.3">
      <c r="A78" s="24" t="s">
        <v>66</v>
      </c>
      <c r="B78" s="18">
        <f>[3]SCF!C75</f>
        <v>305282720</v>
      </c>
      <c r="C78" s="18">
        <v>182742948.71000001</v>
      </c>
      <c r="D78" s="18">
        <f t="shared" si="16"/>
        <v>-122539771.28999999</v>
      </c>
      <c r="E78" s="19">
        <f t="shared" si="15"/>
        <v>-40.139766603887701</v>
      </c>
    </row>
    <row r="79" spans="1:5" ht="15" customHeight="1" x14ac:dyDescent="0.3">
      <c r="A79" s="24" t="s">
        <v>67</v>
      </c>
      <c r="B79" s="18">
        <f>[3]SCF!C76</f>
        <v>17145541</v>
      </c>
      <c r="C79" s="18">
        <v>19759319.020000003</v>
      </c>
      <c r="D79" s="18">
        <f t="shared" si="16"/>
        <v>2613778.0200000033</v>
      </c>
      <c r="E79" s="19">
        <f t="shared" si="15"/>
        <v>15.244651772726234</v>
      </c>
    </row>
    <row r="80" spans="1:5" x14ac:dyDescent="0.3">
      <c r="A80" s="24" t="s">
        <v>68</v>
      </c>
      <c r="B80" s="18">
        <f>[3]SCF!C77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[3]SCF!C78</f>
        <v>68459129</v>
      </c>
      <c r="C81" s="18">
        <v>30026390.840000004</v>
      </c>
      <c r="D81" s="18">
        <f t="shared" si="16"/>
        <v>-38432738.159999996</v>
      </c>
      <c r="E81" s="19">
        <f t="shared" si="15"/>
        <v>-56.139683226177183</v>
      </c>
    </row>
    <row r="82" spans="1:5" ht="15" customHeight="1" x14ac:dyDescent="0.3">
      <c r="A82" s="30" t="s">
        <v>70</v>
      </c>
      <c r="B82" s="15">
        <f>+B70+B77+B78+B79+B80+B81</f>
        <v>451105755</v>
      </c>
      <c r="C82" s="31">
        <v>258596148.61000001</v>
      </c>
      <c r="D82" s="31">
        <f t="shared" si="13"/>
        <v>-192509606.38999999</v>
      </c>
      <c r="E82" s="32">
        <f t="shared" si="14"/>
        <v>-42.675049975808882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[3]SCF!C81</f>
        <v>80000000</v>
      </c>
      <c r="C84" s="18">
        <v>0</v>
      </c>
      <c r="D84" s="18">
        <f t="shared" ref="D84:D88" si="17">+C84-B84</f>
        <v>-80000000</v>
      </c>
      <c r="E84" s="19">
        <f t="shared" ref="E84:E86" si="18">IFERROR(+D84/B84*100,0)</f>
        <v>-100</v>
      </c>
    </row>
    <row r="85" spans="1:5" ht="15" customHeight="1" x14ac:dyDescent="0.3">
      <c r="A85" s="24" t="s">
        <v>73</v>
      </c>
      <c r="B85" s="18">
        <f>[3]SCF!C82</f>
        <v>1000000000</v>
      </c>
      <c r="C85" s="18">
        <v>1575585.4100000001</v>
      </c>
      <c r="D85" s="18">
        <f t="shared" si="17"/>
        <v>-998424414.59000003</v>
      </c>
      <c r="E85" s="19">
        <f t="shared" si="18"/>
        <v>-99.842441459000014</v>
      </c>
    </row>
    <row r="86" spans="1:5" ht="15" customHeight="1" x14ac:dyDescent="0.3">
      <c r="A86" s="24" t="s">
        <v>74</v>
      </c>
      <c r="B86" s="18">
        <f>[3]SCF!C83</f>
        <v>53542060</v>
      </c>
      <c r="C86" s="18">
        <v>7929671.8500000006</v>
      </c>
      <c r="D86" s="18">
        <f t="shared" si="17"/>
        <v>-45612388.149999999</v>
      </c>
      <c r="E86" s="19">
        <f t="shared" si="18"/>
        <v>-85.189826745552935</v>
      </c>
    </row>
    <row r="87" spans="1:5" ht="15" customHeight="1" x14ac:dyDescent="0.3">
      <c r="A87" s="30" t="s">
        <v>75</v>
      </c>
      <c r="B87" s="33">
        <f>+B84+B85+B86</f>
        <v>1133542060</v>
      </c>
      <c r="C87" s="31">
        <v>9505257.2600000016</v>
      </c>
      <c r="D87" s="31">
        <f t="shared" si="17"/>
        <v>-1124036802.74</v>
      </c>
      <c r="E87" s="32">
        <f>+D87/B87*100</f>
        <v>-99.161455265277056</v>
      </c>
    </row>
    <row r="88" spans="1:5" ht="18" customHeight="1" x14ac:dyDescent="0.3">
      <c r="A88" s="25" t="s">
        <v>76</v>
      </c>
      <c r="B88" s="27">
        <f>+B45+B46+B68+B82+B87</f>
        <v>5332605397</v>
      </c>
      <c r="C88" s="27">
        <v>2034095410.0900004</v>
      </c>
      <c r="D88" s="27">
        <f t="shared" si="17"/>
        <v>-3298509986.9099998</v>
      </c>
      <c r="E88" s="28">
        <f>+D88/B88*100</f>
        <v>-61.855504792566599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[3]SCF!C88</f>
        <v>4713998</v>
      </c>
      <c r="C91" s="18">
        <v>0</v>
      </c>
      <c r="D91" s="18">
        <f t="shared" ref="D91:D98" si="19">+C91-B91</f>
        <v>-4713998</v>
      </c>
      <c r="E91" s="19">
        <f>IFERROR(+D91/B91*100,0)</f>
        <v>-100</v>
      </c>
    </row>
    <row r="92" spans="1:5" ht="15" customHeight="1" x14ac:dyDescent="0.3">
      <c r="A92" s="24" t="s">
        <v>79</v>
      </c>
      <c r="B92" s="18">
        <f>[3]SCF!C89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[3]SCF!C90</f>
        <v>24000000</v>
      </c>
      <c r="C93" s="18">
        <v>4200000</v>
      </c>
      <c r="D93" s="18">
        <f t="shared" si="19"/>
        <v>-19800000</v>
      </c>
      <c r="E93" s="19">
        <f t="shared" si="20"/>
        <v>-82.5</v>
      </c>
    </row>
    <row r="94" spans="1:5" ht="15" customHeight="1" x14ac:dyDescent="0.3">
      <c r="A94" s="24" t="s">
        <v>81</v>
      </c>
      <c r="B94" s="18">
        <f>[3]SCF!C91</f>
        <v>10000000</v>
      </c>
      <c r="C94" s="18">
        <v>0</v>
      </c>
      <c r="D94" s="18">
        <f t="shared" si="19"/>
        <v>-10000000</v>
      </c>
      <c r="E94" s="19">
        <f t="shared" si="20"/>
        <v>-100</v>
      </c>
    </row>
    <row r="95" spans="1:5" ht="15" customHeight="1" x14ac:dyDescent="0.3">
      <c r="A95" s="24" t="s">
        <v>82</v>
      </c>
      <c r="B95" s="18">
        <f>[3]SCF!C92</f>
        <v>2000000</v>
      </c>
      <c r="C95" s="18">
        <v>0</v>
      </c>
      <c r="D95" s="18">
        <f t="shared" si="19"/>
        <v>-2000000</v>
      </c>
      <c r="E95" s="19">
        <f t="shared" si="20"/>
        <v>-100</v>
      </c>
    </row>
    <row r="96" spans="1:5" ht="15" customHeight="1" x14ac:dyDescent="0.3">
      <c r="A96" s="24" t="s">
        <v>83</v>
      </c>
      <c r="B96" s="18">
        <f>[3]SCF!C93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[3]SCF!C94</f>
        <v>0</v>
      </c>
      <c r="C97" s="18">
        <v>3500000</v>
      </c>
      <c r="D97" s="18">
        <f t="shared" si="19"/>
        <v>3500000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40713998</v>
      </c>
      <c r="C98" s="31">
        <v>7700000</v>
      </c>
      <c r="D98" s="31">
        <f t="shared" si="19"/>
        <v>-33013998</v>
      </c>
      <c r="E98" s="32">
        <f t="shared" ref="E98" si="21">+D98/B98*100</f>
        <v>-81.087585650517553</v>
      </c>
    </row>
    <row r="99" spans="1:5" ht="15" customHeight="1" x14ac:dyDescent="0.3">
      <c r="A99" s="34" t="s">
        <v>86</v>
      </c>
      <c r="B99" s="35">
        <f>+B42-B88-B98</f>
        <v>17783445</v>
      </c>
      <c r="C99" s="36">
        <v>-4992020.1900002956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[3]SCF!$C$97</f>
        <v>26972864</v>
      </c>
      <c r="C100" s="18">
        <v>51698782.710000001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44756309</v>
      </c>
      <c r="C101" s="36">
        <v>46706762.519999705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LANECO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+[4]SCF!$C$2</f>
        <v>LANECO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[4]SCF!C12</f>
        <v>1865364594</v>
      </c>
      <c r="C16" s="15">
        <v>911478541.28999996</v>
      </c>
      <c r="D16" s="15">
        <f>+C16-B16</f>
        <v>-953886052.71000004</v>
      </c>
      <c r="E16" s="16">
        <f t="shared" ref="E16:E42" si="0">+D16/B16*100</f>
        <v>-51.136708382811733</v>
      </c>
    </row>
    <row r="17" spans="1:5" ht="15" customHeight="1" x14ac:dyDescent="0.3">
      <c r="A17" s="17" t="s">
        <v>11</v>
      </c>
      <c r="B17" s="18">
        <f>[4]SCF!C13</f>
        <v>1740337287</v>
      </c>
      <c r="C17" s="18">
        <v>783869017.63999999</v>
      </c>
      <c r="D17" s="18">
        <f t="shared" ref="D17:D42" si="1">+C17-B17</f>
        <v>-956468269.36000001</v>
      </c>
      <c r="E17" s="19">
        <f t="shared" ref="E17:E18" si="2">IFERROR(+D17/B17*100,0)</f>
        <v>-54.958787385907456</v>
      </c>
    </row>
    <row r="18" spans="1:5" ht="15" customHeight="1" x14ac:dyDescent="0.3">
      <c r="A18" s="17" t="s">
        <v>12</v>
      </c>
      <c r="B18" s="18">
        <f>[4]SCF!C14</f>
        <v>59935906</v>
      </c>
      <c r="C18" s="18">
        <v>27062006.530000001</v>
      </c>
      <c r="D18" s="18">
        <f t="shared" si="1"/>
        <v>-32873899.469999999</v>
      </c>
      <c r="E18" s="19">
        <f t="shared" si="2"/>
        <v>-54.848423364118325</v>
      </c>
    </row>
    <row r="19" spans="1:5" ht="15" customHeight="1" x14ac:dyDescent="0.3">
      <c r="A19" s="20" t="s">
        <v>13</v>
      </c>
      <c r="B19" s="15">
        <f>[4]SCF!C15</f>
        <v>22974083</v>
      </c>
      <c r="C19" s="21">
        <v>12659172.469999999</v>
      </c>
      <c r="D19" s="21">
        <f t="shared" si="1"/>
        <v>-10314910.530000001</v>
      </c>
      <c r="E19" s="22">
        <f t="shared" si="0"/>
        <v>-44.898029357689708</v>
      </c>
    </row>
    <row r="20" spans="1:5" ht="15" customHeight="1" x14ac:dyDescent="0.3">
      <c r="A20" s="23" t="s">
        <v>14</v>
      </c>
      <c r="B20" s="18">
        <f>[4]SCF!C16</f>
        <v>17795847</v>
      </c>
      <c r="C20" s="18">
        <v>10262194.57</v>
      </c>
      <c r="D20" s="18">
        <f t="shared" si="1"/>
        <v>-7533652.4299999997</v>
      </c>
      <c r="E20" s="19">
        <f t="shared" ref="E20:E28" si="3">IFERROR(+D20/B20*100,0)</f>
        <v>-42.333767142412491</v>
      </c>
    </row>
    <row r="21" spans="1:5" ht="15" customHeight="1" x14ac:dyDescent="0.3">
      <c r="A21" s="23" t="s">
        <v>15</v>
      </c>
      <c r="B21" s="18">
        <f>[4]SCF!C17</f>
        <v>224394</v>
      </c>
      <c r="C21" s="18">
        <v>92378.18</v>
      </c>
      <c r="D21" s="18">
        <f t="shared" si="1"/>
        <v>-132015.82</v>
      </c>
      <c r="E21" s="19">
        <f t="shared" si="3"/>
        <v>-58.832152374840682</v>
      </c>
    </row>
    <row r="22" spans="1:5" ht="15" customHeight="1" x14ac:dyDescent="0.3">
      <c r="A22" s="23" t="s">
        <v>16</v>
      </c>
      <c r="B22" s="18">
        <f>[4]SCF!C18</f>
        <v>0</v>
      </c>
      <c r="C22" s="18">
        <v>66.349999999999994</v>
      </c>
      <c r="D22" s="18">
        <f t="shared" si="1"/>
        <v>66.349999999999994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[4]SCF!C19</f>
        <v>0</v>
      </c>
      <c r="C23" s="18">
        <v>3556.1099999999997</v>
      </c>
      <c r="D23" s="18">
        <f t="shared" si="1"/>
        <v>3556.1099999999997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[4]SCF!C20</f>
        <v>4953842</v>
      </c>
      <c r="C24" s="18">
        <v>2300977.2600000002</v>
      </c>
      <c r="D24" s="18">
        <f t="shared" si="1"/>
        <v>-2652864.7399999998</v>
      </c>
      <c r="E24" s="19">
        <f t="shared" si="3"/>
        <v>-53.551662325928028</v>
      </c>
    </row>
    <row r="25" spans="1:5" ht="15" customHeight="1" x14ac:dyDescent="0.3">
      <c r="A25" s="23" t="s">
        <v>19</v>
      </c>
      <c r="B25" s="18">
        <f>[4]SCF!C21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[4]SCF!C22</f>
        <v>11354210</v>
      </c>
      <c r="C26" s="18">
        <v>24729.55</v>
      </c>
      <c r="D26" s="18">
        <f t="shared" si="1"/>
        <v>-11329480.449999999</v>
      </c>
      <c r="E26" s="19">
        <f t="shared" si="3"/>
        <v>-99.782199289955003</v>
      </c>
    </row>
    <row r="27" spans="1:5" ht="15" customHeight="1" x14ac:dyDescent="0.3">
      <c r="A27" s="17" t="s">
        <v>21</v>
      </c>
      <c r="B27" s="18">
        <f>[4]SCF!C23</f>
        <v>30763108</v>
      </c>
      <c r="C27" s="18">
        <v>87863615.099999994</v>
      </c>
      <c r="D27" s="18">
        <f t="shared" si="1"/>
        <v>57100507.099999994</v>
      </c>
      <c r="E27" s="19">
        <f t="shared" si="3"/>
        <v>185.61358332194521</v>
      </c>
    </row>
    <row r="28" spans="1:5" ht="15" customHeight="1" x14ac:dyDescent="0.3">
      <c r="A28" s="17" t="s">
        <v>22</v>
      </c>
      <c r="B28" s="18">
        <f>[4]SCF!C24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[4]SCF!C25</f>
        <v>68325144</v>
      </c>
      <c r="C29" s="15">
        <v>25202062.27</v>
      </c>
      <c r="D29" s="15">
        <f t="shared" si="1"/>
        <v>-43123081.730000004</v>
      </c>
      <c r="E29" s="16">
        <f t="shared" si="0"/>
        <v>-63.114512762680754</v>
      </c>
    </row>
    <row r="30" spans="1:5" ht="15" customHeight="1" x14ac:dyDescent="0.3">
      <c r="A30" s="17" t="s">
        <v>24</v>
      </c>
      <c r="B30" s="18">
        <f>[4]SCF!C26</f>
        <v>42962644</v>
      </c>
      <c r="C30" s="18">
        <v>14740282.699999999</v>
      </c>
      <c r="D30" s="18">
        <f t="shared" si="1"/>
        <v>-28222361.300000001</v>
      </c>
      <c r="E30" s="19">
        <f t="shared" ref="E30:E32" si="4">IFERROR(+D30/B30*100,0)</f>
        <v>-65.690466583015706</v>
      </c>
    </row>
    <row r="31" spans="1:5" ht="15" customHeight="1" x14ac:dyDescent="0.3">
      <c r="A31" s="17" t="s">
        <v>25</v>
      </c>
      <c r="B31" s="18">
        <f>[4]SCF!C27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[4]SCF!C28</f>
        <v>25362500</v>
      </c>
      <c r="C32" s="18">
        <v>10461779.57</v>
      </c>
      <c r="D32" s="18">
        <f t="shared" si="1"/>
        <v>-14900720.43</v>
      </c>
      <c r="E32" s="19">
        <f t="shared" si="4"/>
        <v>-58.750992331197637</v>
      </c>
    </row>
    <row r="33" spans="1:5" x14ac:dyDescent="0.3">
      <c r="A33" s="14" t="s">
        <v>27</v>
      </c>
      <c r="B33" s="15">
        <f>[4]SCF!C29</f>
        <v>168600936</v>
      </c>
      <c r="C33" s="15">
        <v>0</v>
      </c>
      <c r="D33" s="15">
        <f t="shared" si="1"/>
        <v>-168600936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[4]SCF!C30</f>
        <v>109600936</v>
      </c>
      <c r="C34" s="18">
        <v>0</v>
      </c>
      <c r="D34" s="18">
        <f t="shared" si="1"/>
        <v>-109600936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[4]SCF!C31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[4]SCF!C32</f>
        <v>59000000</v>
      </c>
      <c r="C36" s="18">
        <v>0</v>
      </c>
      <c r="D36" s="18">
        <f t="shared" si="1"/>
        <v>-59000000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[4]SCF!C33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[4]SCF!C34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[4]SCF!C35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[4]SCF!C36</f>
        <v>0</v>
      </c>
      <c r="C40" s="18">
        <v>34458037.280000001</v>
      </c>
      <c r="D40" s="18">
        <f t="shared" si="1"/>
        <v>34458037.280000001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[4]SCF!C37</f>
        <v>0</v>
      </c>
      <c r="C41" s="18">
        <v>4144779.98</v>
      </c>
      <c r="D41" s="18">
        <f t="shared" si="1"/>
        <v>4144779.98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[4]SCF!C38</f>
        <v>2102290674</v>
      </c>
      <c r="C42" s="27">
        <v>975283420.81999993</v>
      </c>
      <c r="D42" s="27">
        <f t="shared" si="1"/>
        <v>-1127007253.1800001</v>
      </c>
      <c r="E42" s="28">
        <f t="shared" si="0"/>
        <v>-53.608536018268993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[4]SCF!C41</f>
        <v>1518691273</v>
      </c>
      <c r="C45" s="18">
        <v>732516344.64999998</v>
      </c>
      <c r="D45" s="18">
        <f>C45-B45</f>
        <v>-786174928.35000002</v>
      </c>
      <c r="E45" s="19">
        <f>IFERROR(+D45/B45*100,0)</f>
        <v>-51.766606046072937</v>
      </c>
    </row>
    <row r="46" spans="1:5" ht="15" customHeight="1" x14ac:dyDescent="0.3">
      <c r="A46" s="14" t="s">
        <v>39</v>
      </c>
      <c r="B46" s="15">
        <f>[4]SCF!C42</f>
        <v>176934567</v>
      </c>
      <c r="C46" s="15">
        <v>96080074.870000005</v>
      </c>
      <c r="D46" s="15">
        <f t="shared" ref="D46:D61" si="6">+B46-C46</f>
        <v>80854492.129999995</v>
      </c>
      <c r="E46" s="16">
        <f t="shared" ref="E46" si="7">+D46/B46*100</f>
        <v>45.697397349156759</v>
      </c>
    </row>
    <row r="47" spans="1:5" ht="15" customHeight="1" x14ac:dyDescent="0.3">
      <c r="A47" s="17" t="s">
        <v>40</v>
      </c>
      <c r="B47" s="18">
        <f>[4]SCF!C43</f>
        <v>61486706</v>
      </c>
      <c r="C47" s="18">
        <v>29560727.789999999</v>
      </c>
      <c r="D47" s="18">
        <f t="shared" si="6"/>
        <v>31925978.210000001</v>
      </c>
      <c r="E47" s="19">
        <f t="shared" ref="E47:E61" si="8">IFERROR(+D47/B47*100,0)</f>
        <v>51.923383584737813</v>
      </c>
    </row>
    <row r="48" spans="1:5" ht="15" customHeight="1" x14ac:dyDescent="0.3">
      <c r="A48" s="17" t="s">
        <v>41</v>
      </c>
      <c r="B48" s="18">
        <f>[4]SCF!C44</f>
        <v>8325379</v>
      </c>
      <c r="C48" s="18">
        <v>3280558.51</v>
      </c>
      <c r="D48" s="18">
        <f t="shared" si="6"/>
        <v>5044820.49</v>
      </c>
      <c r="E48" s="19">
        <f t="shared" si="8"/>
        <v>60.595685673889442</v>
      </c>
    </row>
    <row r="49" spans="1:5" ht="15" customHeight="1" x14ac:dyDescent="0.3">
      <c r="A49" s="17" t="s">
        <v>42</v>
      </c>
      <c r="B49" s="18">
        <f>[4]SCF!C45</f>
        <v>19931094</v>
      </c>
      <c r="C49" s="18">
        <v>19952360.109999999</v>
      </c>
      <c r="D49" s="18">
        <f t="shared" si="6"/>
        <v>-21266.109999999404</v>
      </c>
      <c r="E49" s="19">
        <f t="shared" si="8"/>
        <v>-0.10669815716086335</v>
      </c>
    </row>
    <row r="50" spans="1:5" ht="15" customHeight="1" x14ac:dyDescent="0.3">
      <c r="A50" s="17" t="s">
        <v>43</v>
      </c>
      <c r="B50" s="18">
        <f>[4]SCF!C46</f>
        <v>6815600</v>
      </c>
      <c r="C50" s="18">
        <v>3336554.9099999997</v>
      </c>
      <c r="D50" s="18">
        <f t="shared" si="6"/>
        <v>3479045.0900000003</v>
      </c>
      <c r="E50" s="19">
        <f t="shared" si="8"/>
        <v>51.045323815951647</v>
      </c>
    </row>
    <row r="51" spans="1:5" ht="15" customHeight="1" x14ac:dyDescent="0.3">
      <c r="A51" s="17" t="s">
        <v>44</v>
      </c>
      <c r="B51" s="18">
        <f>[4]SCF!C47</f>
        <v>3010000</v>
      </c>
      <c r="C51" s="18">
        <v>1414734.19</v>
      </c>
      <c r="D51" s="18">
        <f t="shared" si="6"/>
        <v>1595265.81</v>
      </c>
      <c r="E51" s="19">
        <f t="shared" si="8"/>
        <v>52.998864119601329</v>
      </c>
    </row>
    <row r="52" spans="1:5" x14ac:dyDescent="0.3">
      <c r="A52" s="17" t="s">
        <v>45</v>
      </c>
      <c r="B52" s="18">
        <f>[4]SCF!C48</f>
        <v>1966050</v>
      </c>
      <c r="C52" s="18">
        <v>2324789.67</v>
      </c>
      <c r="D52" s="18">
        <f t="shared" si="6"/>
        <v>-358739.66999999993</v>
      </c>
      <c r="E52" s="19">
        <f t="shared" si="8"/>
        <v>-18.246721599145491</v>
      </c>
    </row>
    <row r="53" spans="1:5" ht="15" customHeight="1" x14ac:dyDescent="0.3">
      <c r="A53" s="17" t="s">
        <v>46</v>
      </c>
      <c r="B53" s="18">
        <f>[4]SCF!C49</f>
        <v>11331600</v>
      </c>
      <c r="C53" s="18">
        <v>5031164.7299999995</v>
      </c>
      <c r="D53" s="18">
        <f t="shared" si="6"/>
        <v>6300435.2700000005</v>
      </c>
      <c r="E53" s="19">
        <f t="shared" si="8"/>
        <v>55.600579529810446</v>
      </c>
    </row>
    <row r="54" spans="1:5" ht="15" customHeight="1" x14ac:dyDescent="0.3">
      <c r="A54" s="17" t="s">
        <v>47</v>
      </c>
      <c r="B54" s="18">
        <f>[4]SCF!C50</f>
        <v>5842900</v>
      </c>
      <c r="C54" s="18">
        <v>2622284.8000000003</v>
      </c>
      <c r="D54" s="18">
        <f t="shared" si="6"/>
        <v>3220615.1999999997</v>
      </c>
      <c r="E54" s="19">
        <f t="shared" si="8"/>
        <v>55.120149240959101</v>
      </c>
    </row>
    <row r="55" spans="1:5" ht="15" customHeight="1" x14ac:dyDescent="0.3">
      <c r="A55" s="17" t="s">
        <v>48</v>
      </c>
      <c r="B55" s="18">
        <f>[4]SCF!C51</f>
        <v>4014000</v>
      </c>
      <c r="C55" s="18">
        <v>2307166.7000000002</v>
      </c>
      <c r="D55" s="18">
        <f t="shared" si="6"/>
        <v>1706833.2999999998</v>
      </c>
      <c r="E55" s="19">
        <f t="shared" si="8"/>
        <v>42.522005480817135</v>
      </c>
    </row>
    <row r="56" spans="1:5" ht="15" customHeight="1" x14ac:dyDescent="0.3">
      <c r="A56" s="17" t="s">
        <v>49</v>
      </c>
      <c r="B56" s="18">
        <f>[4]SCF!C52</f>
        <v>4500000</v>
      </c>
      <c r="C56" s="18">
        <v>1668783.26</v>
      </c>
      <c r="D56" s="18">
        <f t="shared" si="6"/>
        <v>2831216.74</v>
      </c>
      <c r="E56" s="19">
        <f t="shared" si="8"/>
        <v>62.915927555555562</v>
      </c>
    </row>
    <row r="57" spans="1:5" ht="15" customHeight="1" x14ac:dyDescent="0.3">
      <c r="A57" s="17" t="s">
        <v>50</v>
      </c>
      <c r="B57" s="18">
        <f>[4]SCF!C53</f>
        <v>35187204</v>
      </c>
      <c r="C57" s="18">
        <v>16068584.359999999</v>
      </c>
      <c r="D57" s="18">
        <f t="shared" si="6"/>
        <v>19118619.640000001</v>
      </c>
      <c r="E57" s="19">
        <f t="shared" si="8"/>
        <v>54.334011989131049</v>
      </c>
    </row>
    <row r="58" spans="1:5" ht="15" customHeight="1" x14ac:dyDescent="0.3">
      <c r="A58" s="17" t="s">
        <v>51</v>
      </c>
      <c r="B58" s="18">
        <f>[4]SCF!C54</f>
        <v>600000</v>
      </c>
      <c r="C58" s="18">
        <v>378418</v>
      </c>
      <c r="D58" s="18">
        <f t="shared" si="6"/>
        <v>221582</v>
      </c>
      <c r="E58" s="19">
        <f t="shared" si="8"/>
        <v>36.93033333333333</v>
      </c>
    </row>
    <row r="59" spans="1:5" ht="15" customHeight="1" x14ac:dyDescent="0.3">
      <c r="A59" s="17" t="s">
        <v>52</v>
      </c>
      <c r="B59" s="18">
        <f>[4]SCF!C55</f>
        <v>8493500</v>
      </c>
      <c r="C59" s="18">
        <v>4484232.55</v>
      </c>
      <c r="D59" s="18">
        <f t="shared" si="6"/>
        <v>4009267.45</v>
      </c>
      <c r="E59" s="19">
        <f t="shared" si="8"/>
        <v>47.203949490787075</v>
      </c>
    </row>
    <row r="60" spans="1:5" ht="15" customHeight="1" x14ac:dyDescent="0.3">
      <c r="A60" s="17" t="s">
        <v>53</v>
      </c>
      <c r="B60" s="18">
        <f>[4]SCF!C56</f>
        <v>2183975</v>
      </c>
      <c r="C60" s="18">
        <v>2514455.6399999997</v>
      </c>
      <c r="D60" s="18">
        <f t="shared" si="6"/>
        <v>-330480.63999999966</v>
      </c>
      <c r="E60" s="19">
        <f t="shared" si="8"/>
        <v>-15.132070650991869</v>
      </c>
    </row>
    <row r="61" spans="1:5" ht="15" customHeight="1" x14ac:dyDescent="0.3">
      <c r="A61" s="17" t="s">
        <v>54</v>
      </c>
      <c r="B61" s="18">
        <f>[4]SCF!C57</f>
        <v>3246559</v>
      </c>
      <c r="C61" s="18">
        <v>1135259.6499999999</v>
      </c>
      <c r="D61" s="18">
        <f t="shared" si="6"/>
        <v>2111299.35</v>
      </c>
      <c r="E61" s="19">
        <f t="shared" si="8"/>
        <v>65.031910709153905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[4]SCF!C60</f>
        <v>41756061</v>
      </c>
      <c r="C63" s="18">
        <v>34126061.219999999</v>
      </c>
      <c r="D63" s="18">
        <f t="shared" ref="D63:D67" si="9">C63-B63</f>
        <v>-7629999.7800000012</v>
      </c>
      <c r="E63" s="19">
        <f t="shared" ref="E63:E67" si="10">IFERROR(+D63/B63*100,0)</f>
        <v>-18.27279584633235</v>
      </c>
    </row>
    <row r="64" spans="1:5" x14ac:dyDescent="0.3">
      <c r="A64" s="24" t="s">
        <v>57</v>
      </c>
      <c r="B64" s="18">
        <f>[4]SCF!C61</f>
        <v>21334817</v>
      </c>
      <c r="C64" s="18">
        <v>2491111.0999999996</v>
      </c>
      <c r="D64" s="18">
        <f t="shared" si="9"/>
        <v>-18843705.899999999</v>
      </c>
      <c r="E64" s="19">
        <f t="shared" si="10"/>
        <v>-88.323728766925896</v>
      </c>
    </row>
    <row r="65" spans="1:5" ht="15" customHeight="1" x14ac:dyDescent="0.3">
      <c r="A65" s="24" t="s">
        <v>58</v>
      </c>
      <c r="B65" s="18">
        <f>[4]SCF!C62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[4]SCF!C63</f>
        <v>610198</v>
      </c>
      <c r="C66" s="18">
        <v>0</v>
      </c>
      <c r="D66" s="18">
        <f t="shared" si="9"/>
        <v>-610198</v>
      </c>
      <c r="E66" s="19">
        <f t="shared" si="10"/>
        <v>-100</v>
      </c>
    </row>
    <row r="67" spans="1:5" ht="15" customHeight="1" x14ac:dyDescent="0.3">
      <c r="A67" s="24" t="s">
        <v>60</v>
      </c>
      <c r="B67" s="18">
        <f>[4]SCF!C64</f>
        <v>2200000</v>
      </c>
      <c r="C67" s="18">
        <v>1014983.9200000002</v>
      </c>
      <c r="D67" s="18">
        <f t="shared" si="9"/>
        <v>-1185016.0799999998</v>
      </c>
      <c r="E67" s="19">
        <f t="shared" si="10"/>
        <v>-53.864367272727264</v>
      </c>
    </row>
    <row r="68" spans="1:5" ht="15" customHeight="1" x14ac:dyDescent="0.3">
      <c r="A68" s="30" t="s">
        <v>61</v>
      </c>
      <c r="B68" s="15">
        <f>+B63+B64+B65+B66+B67</f>
        <v>65901076</v>
      </c>
      <c r="C68" s="31">
        <v>37632156.240000002</v>
      </c>
      <c r="D68" s="31">
        <f t="shared" ref="D68" si="11">+C68-B68</f>
        <v>-28268919.759999998</v>
      </c>
      <c r="E68" s="32">
        <f t="shared" ref="E68" si="12">+D68/B68*100</f>
        <v>-42.895991197473009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[4]SCF!C67</f>
        <v>22974083</v>
      </c>
      <c r="C70" s="15">
        <v>12293132.6</v>
      </c>
      <c r="D70" s="15">
        <f t="shared" ref="D70:D82" si="13">+C70-B70</f>
        <v>-10680950.4</v>
      </c>
      <c r="E70" s="16">
        <f t="shared" ref="E70:E82" si="14">+D70/B70*100</f>
        <v>-46.491302394963931</v>
      </c>
    </row>
    <row r="71" spans="1:5" ht="15" customHeight="1" x14ac:dyDescent="0.3">
      <c r="A71" s="17" t="s">
        <v>14</v>
      </c>
      <c r="B71" s="18">
        <f>[4]SCF!C68</f>
        <v>17795847</v>
      </c>
      <c r="C71" s="18">
        <v>9891223.0999999996</v>
      </c>
      <c r="D71" s="18">
        <f t="shared" si="13"/>
        <v>-7904623.9000000004</v>
      </c>
      <c r="E71" s="19">
        <f t="shared" ref="E71:E81" si="15">IFERROR(+D71/B71*100,0)</f>
        <v>-44.418362891072285</v>
      </c>
    </row>
    <row r="72" spans="1:5" ht="15" customHeight="1" x14ac:dyDescent="0.3">
      <c r="A72" s="17" t="s">
        <v>15</v>
      </c>
      <c r="B72" s="18">
        <f>[4]SCF!C69</f>
        <v>224394</v>
      </c>
      <c r="C72" s="18">
        <v>92551.5</v>
      </c>
      <c r="D72" s="18">
        <f t="shared" si="13"/>
        <v>-131842.5</v>
      </c>
      <c r="E72" s="19">
        <f t="shared" si="15"/>
        <v>-58.754913232974147</v>
      </c>
    </row>
    <row r="73" spans="1:5" ht="15" customHeight="1" x14ac:dyDescent="0.3">
      <c r="A73" s="17" t="s">
        <v>16</v>
      </c>
      <c r="B73" s="18">
        <f>[4]SCF!C70</f>
        <v>0</v>
      </c>
      <c r="C73" s="18">
        <v>58.059999999999995</v>
      </c>
      <c r="D73" s="18">
        <f t="shared" si="13"/>
        <v>58.059999999999995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[4]SCF!C71</f>
        <v>0</v>
      </c>
      <c r="C74" s="18">
        <v>3412.79</v>
      </c>
      <c r="D74" s="18">
        <f t="shared" si="13"/>
        <v>3412.79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[4]SCF!C72</f>
        <v>4953842</v>
      </c>
      <c r="C75" s="18">
        <v>2305887.15</v>
      </c>
      <c r="D75" s="18">
        <f t="shared" si="13"/>
        <v>-2647954.85</v>
      </c>
      <c r="E75" s="19">
        <f t="shared" si="15"/>
        <v>-53.45254955648565</v>
      </c>
    </row>
    <row r="76" spans="1:5" ht="15" customHeight="1" x14ac:dyDescent="0.3">
      <c r="A76" s="17" t="s">
        <v>19</v>
      </c>
      <c r="B76" s="18">
        <f>[4]SCF!C73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[4]SCF!C74</f>
        <v>11354210</v>
      </c>
      <c r="C77" s="18">
        <v>502576.76</v>
      </c>
      <c r="D77" s="18">
        <f t="shared" ref="D77:D81" si="16">C77-B77</f>
        <v>-10851633.24</v>
      </c>
      <c r="E77" s="19">
        <f t="shared" si="15"/>
        <v>-95.573652768444489</v>
      </c>
    </row>
    <row r="78" spans="1:5" x14ac:dyDescent="0.3">
      <c r="A78" s="24" t="s">
        <v>66</v>
      </c>
      <c r="B78" s="18">
        <f>[4]SCF!C75</f>
        <v>30763108</v>
      </c>
      <c r="C78" s="18">
        <v>9361509.4000000004</v>
      </c>
      <c r="D78" s="18">
        <f t="shared" si="16"/>
        <v>-21401598.600000001</v>
      </c>
      <c r="E78" s="19">
        <f t="shared" si="15"/>
        <v>-69.569038993069228</v>
      </c>
    </row>
    <row r="79" spans="1:5" ht="15" customHeight="1" x14ac:dyDescent="0.3">
      <c r="A79" s="24" t="s">
        <v>67</v>
      </c>
      <c r="B79" s="18">
        <f>[4]SCF!C76</f>
        <v>4720289</v>
      </c>
      <c r="C79" s="18">
        <v>976720.73</v>
      </c>
      <c r="D79" s="18">
        <f t="shared" si="16"/>
        <v>-3743568.27</v>
      </c>
      <c r="E79" s="19">
        <f t="shared" si="15"/>
        <v>-79.308031139618791</v>
      </c>
    </row>
    <row r="80" spans="1:5" x14ac:dyDescent="0.3">
      <c r="A80" s="24" t="s">
        <v>68</v>
      </c>
      <c r="B80" s="18">
        <f>[4]SCF!C77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[4]SCF!C78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69811690</v>
      </c>
      <c r="C82" s="31">
        <v>23133939.489999998</v>
      </c>
      <c r="D82" s="31">
        <f t="shared" si="13"/>
        <v>-46677750.510000005</v>
      </c>
      <c r="E82" s="32">
        <f t="shared" si="14"/>
        <v>-66.862370055788659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[4]SCF!C81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[4]SCF!C82</f>
        <v>207264912</v>
      </c>
      <c r="C85" s="18">
        <v>21917921.299999997</v>
      </c>
      <c r="D85" s="18">
        <f t="shared" si="17"/>
        <v>-185346990.69999999</v>
      </c>
      <c r="E85" s="19">
        <f t="shared" si="18"/>
        <v>-89.425165558172239</v>
      </c>
    </row>
    <row r="86" spans="1:5" ht="15" customHeight="1" x14ac:dyDescent="0.3">
      <c r="A86" s="24" t="s">
        <v>74</v>
      </c>
      <c r="B86" s="18">
        <f>[4]SCF!C83</f>
        <v>27179250</v>
      </c>
      <c r="C86" s="18">
        <v>12985657.219999999</v>
      </c>
      <c r="D86" s="18">
        <f t="shared" si="17"/>
        <v>-14193592.780000001</v>
      </c>
      <c r="E86" s="19">
        <f t="shared" si="18"/>
        <v>-52.222164997194554</v>
      </c>
    </row>
    <row r="87" spans="1:5" ht="15" customHeight="1" x14ac:dyDescent="0.3">
      <c r="A87" s="30" t="s">
        <v>75</v>
      </c>
      <c r="B87" s="33">
        <f>+B84+B85+B86</f>
        <v>234444162</v>
      </c>
      <c r="C87" s="31">
        <v>34903578.519999996</v>
      </c>
      <c r="D87" s="31">
        <f t="shared" si="17"/>
        <v>-199540583.48000002</v>
      </c>
      <c r="E87" s="32">
        <f>+D87/B87*100</f>
        <v>-85.112199756972416</v>
      </c>
    </row>
    <row r="88" spans="1:5" ht="18" customHeight="1" x14ac:dyDescent="0.3">
      <c r="A88" s="25" t="s">
        <v>76</v>
      </c>
      <c r="B88" s="27">
        <f>+B45+B46+B68+B82+B87</f>
        <v>2065782768</v>
      </c>
      <c r="C88" s="27">
        <v>924266093.76999998</v>
      </c>
      <c r="D88" s="27">
        <f t="shared" si="17"/>
        <v>-1141516674.23</v>
      </c>
      <c r="E88" s="28">
        <f>+D88/B88*100</f>
        <v>-55.25831137294103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[4]SCF!C88</f>
        <v>0</v>
      </c>
      <c r="C91" s="18">
        <v>31206786.509999998</v>
      </c>
      <c r="D91" s="18">
        <f t="shared" ref="D91:D98" si="19">+C91-B91</f>
        <v>31206786.509999998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[4]SCF!C89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[4]SCF!C90</f>
        <v>5100000</v>
      </c>
      <c r="C93" s="18">
        <v>1800000</v>
      </c>
      <c r="D93" s="18">
        <f t="shared" si="19"/>
        <v>-3300000</v>
      </c>
      <c r="E93" s="19">
        <f t="shared" si="20"/>
        <v>-64.705882352941174</v>
      </c>
    </row>
    <row r="94" spans="1:5" ht="15" customHeight="1" x14ac:dyDescent="0.3">
      <c r="A94" s="24" t="s">
        <v>81</v>
      </c>
      <c r="B94" s="18">
        <f>[4]SCF!C91</f>
        <v>1200000</v>
      </c>
      <c r="C94" s="18">
        <v>700000</v>
      </c>
      <c r="D94" s="18">
        <f t="shared" si="19"/>
        <v>-500000</v>
      </c>
      <c r="E94" s="19">
        <f t="shared" si="20"/>
        <v>-41.666666666666671</v>
      </c>
    </row>
    <row r="95" spans="1:5" ht="15" customHeight="1" x14ac:dyDescent="0.3">
      <c r="A95" s="24" t="s">
        <v>82</v>
      </c>
      <c r="B95" s="18">
        <f>[4]SCF!C92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[4]SCF!C93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[4]SCF!C94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6300000</v>
      </c>
      <c r="C98" s="31">
        <v>33706786.509999998</v>
      </c>
      <c r="D98" s="31">
        <f t="shared" si="19"/>
        <v>27406786.509999998</v>
      </c>
      <c r="E98" s="32">
        <f t="shared" ref="E98" si="21">+D98/B98*100</f>
        <v>435.02835730158733</v>
      </c>
    </row>
    <row r="99" spans="1:5" ht="15" customHeight="1" x14ac:dyDescent="0.3">
      <c r="A99" s="34" t="s">
        <v>86</v>
      </c>
      <c r="B99" s="35">
        <f>+B42-B88-B98</f>
        <v>30207906</v>
      </c>
      <c r="C99" s="36">
        <v>17310540.539999954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[4]SCF!$C$97</f>
        <v>57314679</v>
      </c>
      <c r="C100" s="18">
        <v>79376015.900000006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87522585</v>
      </c>
      <c r="C101" s="36">
        <v>96686556.439999968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MOELCI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+[5]SCF!$C$2</f>
        <v>MOELCI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[5]SCF!C12</f>
        <v>1425161362</v>
      </c>
      <c r="C16" s="15">
        <v>596424688.19999993</v>
      </c>
      <c r="D16" s="15">
        <f>+C16-B16</f>
        <v>-828736673.80000007</v>
      </c>
      <c r="E16" s="16">
        <f t="shared" ref="E16:E42" si="0">+D16/B16*100</f>
        <v>-58.150374820504013</v>
      </c>
    </row>
    <row r="17" spans="1:5" ht="15" customHeight="1" x14ac:dyDescent="0.3">
      <c r="A17" s="17" t="s">
        <v>11</v>
      </c>
      <c r="B17" s="18">
        <f>[5]SCF!C13</f>
        <v>1219999382</v>
      </c>
      <c r="C17" s="18">
        <v>517642548.70000005</v>
      </c>
      <c r="D17" s="18">
        <f t="shared" ref="D17:D42" si="1">+C17-B17</f>
        <v>-702356833.29999995</v>
      </c>
      <c r="E17" s="19">
        <f t="shared" ref="E17:E18" si="2">IFERROR(+D17/B17*100,0)</f>
        <v>-57.570261400345522</v>
      </c>
    </row>
    <row r="18" spans="1:5" ht="15" customHeight="1" x14ac:dyDescent="0.3">
      <c r="A18" s="17" t="s">
        <v>12</v>
      </c>
      <c r="B18" s="18">
        <f>[5]SCF!C14</f>
        <v>32610293</v>
      </c>
      <c r="C18" s="18">
        <v>14179720.449999999</v>
      </c>
      <c r="D18" s="18">
        <f t="shared" si="1"/>
        <v>-18430572.550000001</v>
      </c>
      <c r="E18" s="19">
        <f t="shared" si="2"/>
        <v>-56.517653950548684</v>
      </c>
    </row>
    <row r="19" spans="1:5" ht="15" customHeight="1" x14ac:dyDescent="0.3">
      <c r="A19" s="20" t="s">
        <v>13</v>
      </c>
      <c r="B19" s="15">
        <f>[5]SCF!C15</f>
        <v>18145788</v>
      </c>
      <c r="C19" s="21">
        <v>7929450.3499999996</v>
      </c>
      <c r="D19" s="21">
        <f t="shared" si="1"/>
        <v>-10216337.65</v>
      </c>
      <c r="E19" s="22">
        <f t="shared" si="0"/>
        <v>-56.301427361545286</v>
      </c>
    </row>
    <row r="20" spans="1:5" ht="15" customHeight="1" x14ac:dyDescent="0.3">
      <c r="A20" s="23" t="s">
        <v>14</v>
      </c>
      <c r="B20" s="18">
        <f>[5]SCF!C16</f>
        <v>14521517.060000001</v>
      </c>
      <c r="C20" s="18">
        <v>6654804.1600000001</v>
      </c>
      <c r="D20" s="18">
        <f t="shared" si="1"/>
        <v>-7866712.9000000004</v>
      </c>
      <c r="E20" s="19">
        <f t="shared" ref="E20:E28" si="3">IFERROR(+D20/B20*100,0)</f>
        <v>-54.17280348531299</v>
      </c>
    </row>
    <row r="21" spans="1:5" ht="15" customHeight="1" x14ac:dyDescent="0.3">
      <c r="A21" s="23" t="s">
        <v>15</v>
      </c>
      <c r="B21" s="18">
        <f>[5]SCF!C17</f>
        <v>138455.29</v>
      </c>
      <c r="C21" s="18">
        <v>48694.35</v>
      </c>
      <c r="D21" s="18">
        <f t="shared" si="1"/>
        <v>-89760.94</v>
      </c>
      <c r="E21" s="19">
        <f t="shared" si="3"/>
        <v>-64.83027120162761</v>
      </c>
    </row>
    <row r="22" spans="1:5" ht="15" customHeight="1" x14ac:dyDescent="0.3">
      <c r="A22" s="23" t="s">
        <v>16</v>
      </c>
      <c r="B22" s="18">
        <f>[5]SCF!C18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[5]SCF!C19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[5]SCF!C20</f>
        <v>3485815.65</v>
      </c>
      <c r="C24" s="18">
        <v>1225951.8400000001</v>
      </c>
      <c r="D24" s="18">
        <f t="shared" si="1"/>
        <v>-2259863.8099999996</v>
      </c>
      <c r="E24" s="19">
        <f t="shared" si="3"/>
        <v>-64.830273224575137</v>
      </c>
    </row>
    <row r="25" spans="1:5" ht="15" customHeight="1" x14ac:dyDescent="0.3">
      <c r="A25" s="23" t="s">
        <v>19</v>
      </c>
      <c r="B25" s="18">
        <f>[5]SCF!C21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[5]SCF!C22</f>
        <v>8005974</v>
      </c>
      <c r="C26" s="18">
        <v>158512.06</v>
      </c>
      <c r="D26" s="18">
        <f t="shared" si="1"/>
        <v>-7847461.9400000004</v>
      </c>
      <c r="E26" s="19">
        <f t="shared" si="3"/>
        <v>-98.020077756935009</v>
      </c>
    </row>
    <row r="27" spans="1:5" ht="15" customHeight="1" x14ac:dyDescent="0.3">
      <c r="A27" s="17" t="s">
        <v>21</v>
      </c>
      <c r="B27" s="18">
        <f>[5]SCF!C23</f>
        <v>146399925</v>
      </c>
      <c r="C27" s="18">
        <v>56514456.640000001</v>
      </c>
      <c r="D27" s="18">
        <f t="shared" si="1"/>
        <v>-89885468.359999999</v>
      </c>
      <c r="E27" s="19">
        <f t="shared" si="3"/>
        <v>-61.397209295018421</v>
      </c>
    </row>
    <row r="28" spans="1:5" ht="15" customHeight="1" x14ac:dyDescent="0.3">
      <c r="A28" s="17" t="s">
        <v>22</v>
      </c>
      <c r="B28" s="18">
        <f>[5]SCF!C24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[5]SCF!C25</f>
        <v>7062284</v>
      </c>
      <c r="C29" s="15">
        <v>2708345.25</v>
      </c>
      <c r="D29" s="15">
        <f t="shared" si="1"/>
        <v>-4353938.75</v>
      </c>
      <c r="E29" s="16">
        <f t="shared" si="0"/>
        <v>-61.650575791061357</v>
      </c>
    </row>
    <row r="30" spans="1:5" ht="15" customHeight="1" x14ac:dyDescent="0.3">
      <c r="A30" s="17" t="s">
        <v>24</v>
      </c>
      <c r="B30" s="18">
        <f>[5]SCF!C26</f>
        <v>5284447</v>
      </c>
      <c r="C30" s="18">
        <v>1922539.81</v>
      </c>
      <c r="D30" s="18">
        <f t="shared" si="1"/>
        <v>-3361907.19</v>
      </c>
      <c r="E30" s="19">
        <f t="shared" ref="E30:E32" si="4">IFERROR(+D30/B30*100,0)</f>
        <v>-63.618902602296892</v>
      </c>
    </row>
    <row r="31" spans="1:5" ht="15" customHeight="1" x14ac:dyDescent="0.3">
      <c r="A31" s="17" t="s">
        <v>25</v>
      </c>
      <c r="B31" s="18">
        <f>[5]SCF!C27</f>
        <v>72903</v>
      </c>
      <c r="C31" s="18">
        <v>119707.24</v>
      </c>
      <c r="D31" s="18">
        <f t="shared" si="1"/>
        <v>46804.240000000005</v>
      </c>
      <c r="E31" s="19">
        <f t="shared" si="4"/>
        <v>64.200705046431565</v>
      </c>
    </row>
    <row r="32" spans="1:5" x14ac:dyDescent="0.3">
      <c r="A32" s="17" t="s">
        <v>26</v>
      </c>
      <c r="B32" s="18">
        <f>[5]SCF!C28</f>
        <v>1704934</v>
      </c>
      <c r="C32" s="18">
        <v>666098.19999999995</v>
      </c>
      <c r="D32" s="18">
        <f t="shared" si="1"/>
        <v>-1038835.8</v>
      </c>
      <c r="E32" s="19">
        <f t="shared" si="4"/>
        <v>-60.931144548703941</v>
      </c>
    </row>
    <row r="33" spans="1:5" x14ac:dyDescent="0.3">
      <c r="A33" s="14" t="s">
        <v>27</v>
      </c>
      <c r="B33" s="15">
        <f>[5]SCF!C29</f>
        <v>250000000</v>
      </c>
      <c r="C33" s="15">
        <v>0</v>
      </c>
      <c r="D33" s="15">
        <f t="shared" si="1"/>
        <v>-250000000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[5]SCF!C30</f>
        <v>250000000</v>
      </c>
      <c r="C34" s="18">
        <v>0</v>
      </c>
      <c r="D34" s="18">
        <f t="shared" si="1"/>
        <v>-250000000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[5]SCF!C31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[5]SCF!C32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[5]SCF!C33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[5]SCF!C34</f>
        <v>0</v>
      </c>
      <c r="C38" s="18">
        <v>8588668.4600000009</v>
      </c>
      <c r="D38" s="18">
        <f t="shared" si="1"/>
        <v>8588668.4600000009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[5]SCF!C35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[5]SCF!C36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[5]SCF!C37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[5]SCF!C38</f>
        <v>1682223646</v>
      </c>
      <c r="C42" s="27">
        <v>607721701.90999997</v>
      </c>
      <c r="D42" s="27">
        <f t="shared" si="1"/>
        <v>-1074501944.0900002</v>
      </c>
      <c r="E42" s="28">
        <f t="shared" si="0"/>
        <v>-63.873905627527975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[5]SCF!C41</f>
        <v>1043795525</v>
      </c>
      <c r="C45" s="18">
        <v>495490531.53000003</v>
      </c>
      <c r="D45" s="18">
        <f>C45-B45</f>
        <v>-548304993.47000003</v>
      </c>
      <c r="E45" s="19">
        <f>IFERROR(+D45/B45*100,0)</f>
        <v>-52.529923757816455</v>
      </c>
    </row>
    <row r="46" spans="1:5" ht="15" customHeight="1" x14ac:dyDescent="0.3">
      <c r="A46" s="14" t="s">
        <v>39</v>
      </c>
      <c r="B46" s="15">
        <f>[5]SCF!C42</f>
        <v>96892873</v>
      </c>
      <c r="C46" s="15">
        <v>39516233.649999999</v>
      </c>
      <c r="D46" s="15">
        <f t="shared" ref="D46:D61" si="6">+B46-C46</f>
        <v>57376639.350000001</v>
      </c>
      <c r="E46" s="16">
        <f t="shared" ref="E46" si="7">+D46/B46*100</f>
        <v>59.216573493491111</v>
      </c>
    </row>
    <row r="47" spans="1:5" ht="15" customHeight="1" x14ac:dyDescent="0.3">
      <c r="A47" s="17" t="s">
        <v>40</v>
      </c>
      <c r="B47" s="18">
        <f>[5]SCF!C43</f>
        <v>43676437</v>
      </c>
      <c r="C47" s="18">
        <v>17802227.34</v>
      </c>
      <c r="D47" s="18">
        <f t="shared" si="6"/>
        <v>25874209.66</v>
      </c>
      <c r="E47" s="19">
        <f t="shared" ref="E47:E61" si="8">IFERROR(+D47/B47*100,0)</f>
        <v>59.240660267228293</v>
      </c>
    </row>
    <row r="48" spans="1:5" ht="15" customHeight="1" x14ac:dyDescent="0.3">
      <c r="A48" s="17" t="s">
        <v>41</v>
      </c>
      <c r="B48" s="18">
        <f>[5]SCF!C44</f>
        <v>5055522</v>
      </c>
      <c r="C48" s="18">
        <v>961847.25</v>
      </c>
      <c r="D48" s="18">
        <f t="shared" si="6"/>
        <v>4093674.75</v>
      </c>
      <c r="E48" s="19">
        <f t="shared" si="8"/>
        <v>80.974323719687106</v>
      </c>
    </row>
    <row r="49" spans="1:5" ht="15" customHeight="1" x14ac:dyDescent="0.3">
      <c r="A49" s="17" t="s">
        <v>42</v>
      </c>
      <c r="B49" s="18">
        <f>[5]SCF!C45</f>
        <v>9652400</v>
      </c>
      <c r="C49" s="18">
        <v>4731005.8900000006</v>
      </c>
      <c r="D49" s="18">
        <f t="shared" si="6"/>
        <v>4921394.1099999994</v>
      </c>
      <c r="E49" s="19">
        <f t="shared" si="8"/>
        <v>50.986222183083996</v>
      </c>
    </row>
    <row r="50" spans="1:5" ht="15" customHeight="1" x14ac:dyDescent="0.3">
      <c r="A50" s="17" t="s">
        <v>43</v>
      </c>
      <c r="B50" s="18">
        <f>[5]SCF!C46</f>
        <v>861000</v>
      </c>
      <c r="C50" s="18">
        <v>290816.81000000006</v>
      </c>
      <c r="D50" s="18">
        <f t="shared" si="6"/>
        <v>570183.18999999994</v>
      </c>
      <c r="E50" s="19">
        <f t="shared" si="8"/>
        <v>66.223367015098717</v>
      </c>
    </row>
    <row r="51" spans="1:5" ht="15" customHeight="1" x14ac:dyDescent="0.3">
      <c r="A51" s="17" t="s">
        <v>44</v>
      </c>
      <c r="B51" s="18">
        <f>[5]SCF!C47</f>
        <v>1410000</v>
      </c>
      <c r="C51" s="18">
        <v>512634.56000000006</v>
      </c>
      <c r="D51" s="18">
        <f t="shared" si="6"/>
        <v>897365.44</v>
      </c>
      <c r="E51" s="19">
        <f t="shared" si="8"/>
        <v>63.642939007092195</v>
      </c>
    </row>
    <row r="52" spans="1:5" x14ac:dyDescent="0.3">
      <c r="A52" s="17" t="s">
        <v>45</v>
      </c>
      <c r="B52" s="18">
        <f>[5]SCF!C48</f>
        <v>1939000</v>
      </c>
      <c r="C52" s="18">
        <v>1083690.1499999999</v>
      </c>
      <c r="D52" s="18">
        <f t="shared" si="6"/>
        <v>855309.85000000009</v>
      </c>
      <c r="E52" s="19">
        <f t="shared" si="8"/>
        <v>44.110874161939151</v>
      </c>
    </row>
    <row r="53" spans="1:5" ht="15" customHeight="1" x14ac:dyDescent="0.3">
      <c r="A53" s="17" t="s">
        <v>46</v>
      </c>
      <c r="B53" s="18">
        <f>[5]SCF!C49</f>
        <v>6783926</v>
      </c>
      <c r="C53" s="18">
        <v>1906498.01</v>
      </c>
      <c r="D53" s="18">
        <f t="shared" si="6"/>
        <v>4877427.99</v>
      </c>
      <c r="E53" s="19">
        <f t="shared" si="8"/>
        <v>71.896833632914039</v>
      </c>
    </row>
    <row r="54" spans="1:5" ht="15" customHeight="1" x14ac:dyDescent="0.3">
      <c r="A54" s="17" t="s">
        <v>47</v>
      </c>
      <c r="B54" s="18">
        <f>[5]SCF!C50</f>
        <v>4569000</v>
      </c>
      <c r="C54" s="18">
        <v>1189847.95</v>
      </c>
      <c r="D54" s="18">
        <f t="shared" si="6"/>
        <v>3379152.05</v>
      </c>
      <c r="E54" s="19">
        <f t="shared" si="8"/>
        <v>73.958241409498797</v>
      </c>
    </row>
    <row r="55" spans="1:5" ht="15" customHeight="1" x14ac:dyDescent="0.3">
      <c r="A55" s="17" t="s">
        <v>48</v>
      </c>
      <c r="B55" s="18">
        <f>[5]SCF!C51</f>
        <v>1517975</v>
      </c>
      <c r="C55" s="18">
        <v>916374.56</v>
      </c>
      <c r="D55" s="18">
        <f t="shared" si="6"/>
        <v>601600.43999999994</v>
      </c>
      <c r="E55" s="19">
        <f t="shared" si="8"/>
        <v>39.631775226864733</v>
      </c>
    </row>
    <row r="56" spans="1:5" ht="15" customHeight="1" x14ac:dyDescent="0.3">
      <c r="A56" s="17" t="s">
        <v>49</v>
      </c>
      <c r="B56" s="18">
        <f>[5]SCF!C52</f>
        <v>1773600</v>
      </c>
      <c r="C56" s="18">
        <v>803035.58</v>
      </c>
      <c r="D56" s="18">
        <f t="shared" si="6"/>
        <v>970564.42</v>
      </c>
      <c r="E56" s="19">
        <f t="shared" si="8"/>
        <v>54.722847316193054</v>
      </c>
    </row>
    <row r="57" spans="1:5" ht="15" customHeight="1" x14ac:dyDescent="0.3">
      <c r="A57" s="17" t="s">
        <v>50</v>
      </c>
      <c r="B57" s="18">
        <f>[5]SCF!C53</f>
        <v>13972383</v>
      </c>
      <c r="C57" s="18">
        <v>5428918.9400000004</v>
      </c>
      <c r="D57" s="18">
        <f t="shared" si="6"/>
        <v>8543464.0599999987</v>
      </c>
      <c r="E57" s="19">
        <f t="shared" si="8"/>
        <v>61.145361245823274</v>
      </c>
    </row>
    <row r="58" spans="1:5" ht="15" customHeight="1" x14ac:dyDescent="0.3">
      <c r="A58" s="17" t="s">
        <v>51</v>
      </c>
      <c r="B58" s="18">
        <f>[5]SCF!C54</f>
        <v>841000</v>
      </c>
      <c r="C58" s="18">
        <v>687573.5</v>
      </c>
      <c r="D58" s="18">
        <f t="shared" si="6"/>
        <v>153426.5</v>
      </c>
      <c r="E58" s="19">
        <f t="shared" si="8"/>
        <v>18.243341260404282</v>
      </c>
    </row>
    <row r="59" spans="1:5" ht="15" customHeight="1" x14ac:dyDescent="0.3">
      <c r="A59" s="17" t="s">
        <v>52</v>
      </c>
      <c r="B59" s="18">
        <f>[5]SCF!C55</f>
        <v>2547000</v>
      </c>
      <c r="C59" s="18">
        <v>2016735.53</v>
      </c>
      <c r="D59" s="18">
        <f t="shared" si="6"/>
        <v>530264.47</v>
      </c>
      <c r="E59" s="19">
        <f t="shared" si="8"/>
        <v>20.819178248920299</v>
      </c>
    </row>
    <row r="60" spans="1:5" ht="15" customHeight="1" x14ac:dyDescent="0.3">
      <c r="A60" s="17" t="s">
        <v>53</v>
      </c>
      <c r="B60" s="18">
        <f>[5]SCF!C56</f>
        <v>291380</v>
      </c>
      <c r="C60" s="18">
        <v>93828.13</v>
      </c>
      <c r="D60" s="18">
        <f t="shared" si="6"/>
        <v>197551.87</v>
      </c>
      <c r="E60" s="19">
        <f t="shared" si="8"/>
        <v>67.798706156908509</v>
      </c>
    </row>
    <row r="61" spans="1:5" ht="15" customHeight="1" x14ac:dyDescent="0.3">
      <c r="A61" s="17" t="s">
        <v>54</v>
      </c>
      <c r="B61" s="18">
        <f>[5]SCF!C57</f>
        <v>2002250</v>
      </c>
      <c r="C61" s="18">
        <v>1091199.45</v>
      </c>
      <c r="D61" s="18">
        <f t="shared" si="6"/>
        <v>911050.55</v>
      </c>
      <c r="E61" s="19">
        <f t="shared" si="8"/>
        <v>45.50133849419403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[5]SCF!C60</f>
        <v>3531160</v>
      </c>
      <c r="C63" s="18">
        <v>1765580</v>
      </c>
      <c r="D63" s="18">
        <f t="shared" ref="D63:D67" si="9">C63-B63</f>
        <v>-1765580</v>
      </c>
      <c r="E63" s="19">
        <f t="shared" ref="E63:E67" si="10">IFERROR(+D63/B63*100,0)</f>
        <v>-50</v>
      </c>
    </row>
    <row r="64" spans="1:5" x14ac:dyDescent="0.3">
      <c r="A64" s="24" t="s">
        <v>57</v>
      </c>
      <c r="B64" s="18">
        <f>[5]SCF!C61</f>
        <v>24000000</v>
      </c>
      <c r="C64" s="18">
        <v>309438</v>
      </c>
      <c r="D64" s="18">
        <f t="shared" si="9"/>
        <v>-23690562</v>
      </c>
      <c r="E64" s="19">
        <f t="shared" si="10"/>
        <v>-98.710675000000009</v>
      </c>
    </row>
    <row r="65" spans="1:5" ht="15" customHeight="1" x14ac:dyDescent="0.3">
      <c r="A65" s="24" t="s">
        <v>58</v>
      </c>
      <c r="B65" s="18">
        <f>[5]SCF!C62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[5]SCF!C63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[5]SCF!C64</f>
        <v>0</v>
      </c>
      <c r="C67" s="18">
        <v>3812788.21</v>
      </c>
      <c r="D67" s="18">
        <f t="shared" si="9"/>
        <v>3812788.21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27531160</v>
      </c>
      <c r="C68" s="31">
        <v>5887806.21</v>
      </c>
      <c r="D68" s="31">
        <f t="shared" ref="D68" si="11">+C68-B68</f>
        <v>-21643353.789999999</v>
      </c>
      <c r="E68" s="32">
        <f t="shared" ref="E68" si="12">+D68/B68*100</f>
        <v>-78.614027850624524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[5]SCF!C67</f>
        <v>18145788</v>
      </c>
      <c r="C70" s="15">
        <v>7438498.1799999997</v>
      </c>
      <c r="D70" s="15">
        <f t="shared" ref="D70:D82" si="13">+C70-B70</f>
        <v>-10707289.82</v>
      </c>
      <c r="E70" s="16">
        <f t="shared" ref="E70:E82" si="14">+D70/B70*100</f>
        <v>-59.007025872891269</v>
      </c>
    </row>
    <row r="71" spans="1:5" ht="15" customHeight="1" x14ac:dyDescent="0.3">
      <c r="A71" s="17" t="s">
        <v>14</v>
      </c>
      <c r="B71" s="18">
        <f>[5]SCF!C68</f>
        <v>14521517.060000001</v>
      </c>
      <c r="C71" s="18">
        <v>6002335.8099999996</v>
      </c>
      <c r="D71" s="18">
        <f t="shared" si="13"/>
        <v>-8519181.25</v>
      </c>
      <c r="E71" s="19">
        <f t="shared" ref="E71:E81" si="15">IFERROR(+D71/B71*100,0)</f>
        <v>-58.665917719205574</v>
      </c>
    </row>
    <row r="72" spans="1:5" ht="15" customHeight="1" x14ac:dyDescent="0.3">
      <c r="A72" s="17" t="s">
        <v>15</v>
      </c>
      <c r="B72" s="18">
        <f>[5]SCF!C69</f>
        <v>138455.29</v>
      </c>
      <c r="C72" s="18">
        <v>54864.63</v>
      </c>
      <c r="D72" s="18">
        <f t="shared" si="13"/>
        <v>-83590.66</v>
      </c>
      <c r="E72" s="19">
        <f t="shared" si="15"/>
        <v>-60.373756755700704</v>
      </c>
    </row>
    <row r="73" spans="1:5" ht="15" customHeight="1" x14ac:dyDescent="0.3">
      <c r="A73" s="17" t="s">
        <v>16</v>
      </c>
      <c r="B73" s="18">
        <f>[5]SCF!C70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[5]SCF!C71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[5]SCF!C72</f>
        <v>3485815.65</v>
      </c>
      <c r="C75" s="18">
        <v>1381297.74</v>
      </c>
      <c r="D75" s="18">
        <f t="shared" si="13"/>
        <v>-2104517.91</v>
      </c>
      <c r="E75" s="19">
        <f t="shared" si="15"/>
        <v>-60.373758147537146</v>
      </c>
    </row>
    <row r="76" spans="1:5" ht="15" customHeight="1" x14ac:dyDescent="0.3">
      <c r="A76" s="17" t="s">
        <v>19</v>
      </c>
      <c r="B76" s="18">
        <f>[5]SCF!C73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[5]SCF!C74</f>
        <v>8005974</v>
      </c>
      <c r="C77" s="18">
        <v>321065.55000000005</v>
      </c>
      <c r="D77" s="18">
        <f t="shared" ref="D77:D81" si="16">C77-B77</f>
        <v>-7684908.4500000002</v>
      </c>
      <c r="E77" s="19">
        <f t="shared" si="15"/>
        <v>-95.989675334943641</v>
      </c>
    </row>
    <row r="78" spans="1:5" x14ac:dyDescent="0.3">
      <c r="A78" s="24" t="s">
        <v>66</v>
      </c>
      <c r="B78" s="18">
        <f>[5]SCF!C75</f>
        <v>146399925</v>
      </c>
      <c r="C78" s="18">
        <v>11237902.120000001</v>
      </c>
      <c r="D78" s="18">
        <f t="shared" si="16"/>
        <v>-135162022.88</v>
      </c>
      <c r="E78" s="19">
        <f t="shared" si="15"/>
        <v>-92.323833417264396</v>
      </c>
    </row>
    <row r="79" spans="1:5" ht="15" customHeight="1" x14ac:dyDescent="0.3">
      <c r="A79" s="24" t="s">
        <v>67</v>
      </c>
      <c r="B79" s="18">
        <f>[5]SCF!C76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[5]SCF!C77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[5]SCF!C78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172551687</v>
      </c>
      <c r="C82" s="31">
        <v>18997465.850000001</v>
      </c>
      <c r="D82" s="31">
        <f t="shared" si="13"/>
        <v>-153554221.15000001</v>
      </c>
      <c r="E82" s="32">
        <f t="shared" si="14"/>
        <v>-88.990275215333014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[5]SCF!C81</f>
        <v>0</v>
      </c>
      <c r="C84" s="18">
        <v>8588668.4600000009</v>
      </c>
      <c r="D84" s="18">
        <f t="shared" ref="D84:D88" si="17">+C84-B84</f>
        <v>8588668.4600000009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[5]SCF!C82</f>
        <v>209507423</v>
      </c>
      <c r="C85" s="18">
        <v>6004229.2700000005</v>
      </c>
      <c r="D85" s="18">
        <f t="shared" si="17"/>
        <v>-203503193.72999999</v>
      </c>
      <c r="E85" s="19">
        <f t="shared" si="18"/>
        <v>-97.134120985297969</v>
      </c>
    </row>
    <row r="86" spans="1:5" ht="15" customHeight="1" x14ac:dyDescent="0.3">
      <c r="A86" s="24" t="s">
        <v>74</v>
      </c>
      <c r="B86" s="18">
        <f>[5]SCF!C83</f>
        <v>35739484</v>
      </c>
      <c r="C86" s="18">
        <v>2200800.56</v>
      </c>
      <c r="D86" s="18">
        <f t="shared" si="17"/>
        <v>-33538683.440000001</v>
      </c>
      <c r="E86" s="19">
        <f t="shared" si="18"/>
        <v>-93.842103148439421</v>
      </c>
    </row>
    <row r="87" spans="1:5" ht="15" customHeight="1" x14ac:dyDescent="0.3">
      <c r="A87" s="30" t="s">
        <v>75</v>
      </c>
      <c r="B87" s="33">
        <f>+B84+B85+B86</f>
        <v>245246907</v>
      </c>
      <c r="C87" s="31">
        <v>16793698.289999999</v>
      </c>
      <c r="D87" s="31">
        <f t="shared" si="17"/>
        <v>-228453208.71000001</v>
      </c>
      <c r="E87" s="32">
        <f>+D87/B87*100</f>
        <v>-93.152330239174034</v>
      </c>
    </row>
    <row r="88" spans="1:5" ht="18" customHeight="1" x14ac:dyDescent="0.3">
      <c r="A88" s="25" t="s">
        <v>76</v>
      </c>
      <c r="B88" s="27">
        <f>+B45+B46+B68+B82+B87</f>
        <v>1586018152</v>
      </c>
      <c r="C88" s="27">
        <v>576685735.52999997</v>
      </c>
      <c r="D88" s="27">
        <f t="shared" si="17"/>
        <v>-1009332416.47</v>
      </c>
      <c r="E88" s="28">
        <f>+D88/B88*100</f>
        <v>-63.639398779718384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[5]SCF!C88</f>
        <v>9832226</v>
      </c>
      <c r="C91" s="18">
        <v>1756026.96</v>
      </c>
      <c r="D91" s="18">
        <f t="shared" ref="D91:D98" si="19">+C91-B91</f>
        <v>-8076199.04</v>
      </c>
      <c r="E91" s="19">
        <f>IFERROR(+D91/B91*100,0)</f>
        <v>-82.140087504091142</v>
      </c>
    </row>
    <row r="92" spans="1:5" ht="15" customHeight="1" x14ac:dyDescent="0.3">
      <c r="A92" s="24" t="s">
        <v>79</v>
      </c>
      <c r="B92" s="18">
        <f>[5]SCF!C89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[5]SCF!C90</f>
        <v>6000000</v>
      </c>
      <c r="C93" s="18">
        <v>705655.84</v>
      </c>
      <c r="D93" s="18">
        <f t="shared" si="19"/>
        <v>-5294344.16</v>
      </c>
      <c r="E93" s="19">
        <f t="shared" si="20"/>
        <v>-88.239069333333333</v>
      </c>
    </row>
    <row r="94" spans="1:5" ht="15" customHeight="1" x14ac:dyDescent="0.3">
      <c r="A94" s="24" t="s">
        <v>81</v>
      </c>
      <c r="B94" s="18">
        <f>[5]SCF!C91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[5]SCF!C92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[5]SCF!C93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[5]SCF!C94</f>
        <v>77500000</v>
      </c>
      <c r="C97" s="18">
        <v>8702426.4900000002</v>
      </c>
      <c r="D97" s="18">
        <f t="shared" si="19"/>
        <v>-68797573.510000005</v>
      </c>
      <c r="E97" s="19">
        <f t="shared" si="20"/>
        <v>-88.771062593548393</v>
      </c>
    </row>
    <row r="98" spans="1:5" ht="15" customHeight="1" x14ac:dyDescent="0.3">
      <c r="A98" s="30" t="s">
        <v>85</v>
      </c>
      <c r="B98" s="33">
        <f>SUM(B91:B97)</f>
        <v>93332226</v>
      </c>
      <c r="C98" s="31">
        <v>11164109.289999999</v>
      </c>
      <c r="D98" s="31">
        <f t="shared" si="19"/>
        <v>-82168116.710000008</v>
      </c>
      <c r="E98" s="32">
        <f t="shared" ref="E98" si="21">+D98/B98*100</f>
        <v>-88.038312415263732</v>
      </c>
    </row>
    <row r="99" spans="1:5" ht="15" customHeight="1" x14ac:dyDescent="0.3">
      <c r="A99" s="34" t="s">
        <v>86</v>
      </c>
      <c r="B99" s="35">
        <f>+B42-B88-B98</f>
        <v>2873268</v>
      </c>
      <c r="C99" s="36">
        <v>19871857.089999996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[5]SCF!$C$97</f>
        <v>24488525</v>
      </c>
      <c r="C100" s="18">
        <v>28824855.329999998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27361793</v>
      </c>
      <c r="C101" s="36">
        <v>48696712.419999994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01"/>
  <sheetViews>
    <sheetView showGridLines="0" topLeftCell="D1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MOELCI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+[6]SCF!$C$2</f>
        <v>MOELCI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[6]SCF!C12</f>
        <v>2486413763</v>
      </c>
      <c r="C16" s="15">
        <v>1249034294.6799998</v>
      </c>
      <c r="D16" s="15">
        <f>+C16-B16</f>
        <v>-1237379468.3200002</v>
      </c>
      <c r="E16" s="16">
        <f t="shared" ref="E16:E42" si="0">+D16/B16*100</f>
        <v>-49.765629789107635</v>
      </c>
    </row>
    <row r="17" spans="1:5" ht="15" customHeight="1" x14ac:dyDescent="0.3">
      <c r="A17" s="17" t="s">
        <v>11</v>
      </c>
      <c r="B17" s="18">
        <f>[6]SCF!C13</f>
        <v>2153825574</v>
      </c>
      <c r="C17" s="18">
        <v>1090906512.78</v>
      </c>
      <c r="D17" s="18">
        <f t="shared" ref="D17:D42" si="1">+C17-B17</f>
        <v>-1062919061.22</v>
      </c>
      <c r="E17" s="19">
        <f t="shared" ref="E17:E18" si="2">IFERROR(+D17/B17*100,0)</f>
        <v>-49.35028509509192</v>
      </c>
    </row>
    <row r="18" spans="1:5" ht="15" customHeight="1" x14ac:dyDescent="0.3">
      <c r="A18" s="17" t="s">
        <v>12</v>
      </c>
      <c r="B18" s="18">
        <f>[6]SCF!C14</f>
        <v>39666773</v>
      </c>
      <c r="C18" s="18">
        <v>18035116.350000001</v>
      </c>
      <c r="D18" s="18">
        <f t="shared" si="1"/>
        <v>-21631656.649999999</v>
      </c>
      <c r="E18" s="19">
        <f t="shared" si="2"/>
        <v>-54.533442006991592</v>
      </c>
    </row>
    <row r="19" spans="1:5" ht="15" customHeight="1" x14ac:dyDescent="0.3">
      <c r="A19" s="20" t="s">
        <v>13</v>
      </c>
      <c r="B19" s="15">
        <f>[6]SCF!C15</f>
        <v>32017109</v>
      </c>
      <c r="C19" s="21">
        <v>17587227.48</v>
      </c>
      <c r="D19" s="21">
        <f t="shared" si="1"/>
        <v>-14429881.52</v>
      </c>
      <c r="E19" s="22">
        <f t="shared" si="0"/>
        <v>-45.069283176066897</v>
      </c>
    </row>
    <row r="20" spans="1:5" ht="15" customHeight="1" x14ac:dyDescent="0.3">
      <c r="A20" s="23" t="s">
        <v>14</v>
      </c>
      <c r="B20" s="18">
        <f>[6]SCF!C16</f>
        <v>18569923</v>
      </c>
      <c r="C20" s="18">
        <v>10603731.43</v>
      </c>
      <c r="D20" s="18">
        <f t="shared" si="1"/>
        <v>-7966191.5700000003</v>
      </c>
      <c r="E20" s="19">
        <f t="shared" ref="E20:E28" si="3">IFERROR(+D20/B20*100,0)</f>
        <v>-42.89835542129066</v>
      </c>
    </row>
    <row r="21" spans="1:5" ht="15" customHeight="1" x14ac:dyDescent="0.3">
      <c r="A21" s="23" t="s">
        <v>15</v>
      </c>
      <c r="B21" s="18">
        <f>[6]SCF!C17</f>
        <v>320171</v>
      </c>
      <c r="C21" s="18">
        <v>128710.79</v>
      </c>
      <c r="D21" s="18">
        <f t="shared" si="1"/>
        <v>-191460.21000000002</v>
      </c>
      <c r="E21" s="19">
        <f t="shared" si="3"/>
        <v>-59.799360341817341</v>
      </c>
    </row>
    <row r="22" spans="1:5" ht="15" customHeight="1" x14ac:dyDescent="0.3">
      <c r="A22" s="23" t="s">
        <v>16</v>
      </c>
      <c r="B22" s="18">
        <f>[6]SCF!C18</f>
        <v>0</v>
      </c>
      <c r="C22" s="18">
        <v>103.48000000000002</v>
      </c>
      <c r="D22" s="18">
        <f t="shared" si="1"/>
        <v>103.48000000000002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[6]SCF!C19</f>
        <v>0</v>
      </c>
      <c r="C23" s="18">
        <v>5957.58</v>
      </c>
      <c r="D23" s="18">
        <f t="shared" si="1"/>
        <v>5957.58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[6]SCF!C20</f>
        <v>7043764</v>
      </c>
      <c r="C24" s="18">
        <v>3237659.38</v>
      </c>
      <c r="D24" s="18">
        <f t="shared" si="1"/>
        <v>-3806104.62</v>
      </c>
      <c r="E24" s="19">
        <f t="shared" si="3"/>
        <v>-54.03509572438827</v>
      </c>
    </row>
    <row r="25" spans="1:5" ht="15" customHeight="1" x14ac:dyDescent="0.3">
      <c r="A25" s="23" t="s">
        <v>19</v>
      </c>
      <c r="B25" s="18">
        <f>[6]SCF!C21</f>
        <v>6083251</v>
      </c>
      <c r="C25" s="18">
        <v>3611064.8200000003</v>
      </c>
      <c r="D25" s="18">
        <f t="shared" si="1"/>
        <v>-2472186.1799999997</v>
      </c>
      <c r="E25" s="19">
        <f t="shared" si="3"/>
        <v>-40.639226952825055</v>
      </c>
    </row>
    <row r="26" spans="1:5" ht="15" customHeight="1" x14ac:dyDescent="0.3">
      <c r="A26" s="17" t="s">
        <v>20</v>
      </c>
      <c r="B26" s="18">
        <f>[6]SCF!C22</f>
        <v>15663872</v>
      </c>
      <c r="C26" s="18">
        <v>112007.28</v>
      </c>
      <c r="D26" s="18">
        <f t="shared" si="1"/>
        <v>-15551864.720000001</v>
      </c>
      <c r="E26" s="19">
        <f t="shared" si="3"/>
        <v>-99.284932358997835</v>
      </c>
    </row>
    <row r="27" spans="1:5" ht="15" customHeight="1" x14ac:dyDescent="0.3">
      <c r="A27" s="17" t="s">
        <v>21</v>
      </c>
      <c r="B27" s="18">
        <f>[6]SCF!C23</f>
        <v>242880319</v>
      </c>
      <c r="C27" s="18">
        <v>122396699.67</v>
      </c>
      <c r="D27" s="18">
        <f t="shared" si="1"/>
        <v>-120483619.33</v>
      </c>
      <c r="E27" s="19">
        <f t="shared" si="3"/>
        <v>-49.606168102076644</v>
      </c>
    </row>
    <row r="28" spans="1:5" ht="15" customHeight="1" x14ac:dyDescent="0.3">
      <c r="A28" s="17" t="s">
        <v>22</v>
      </c>
      <c r="B28" s="18">
        <f>[6]SCF!C24</f>
        <v>2360116</v>
      </c>
      <c r="C28" s="18">
        <v>-3268.8800000000006</v>
      </c>
      <c r="D28" s="18">
        <f t="shared" si="1"/>
        <v>-2363384.88</v>
      </c>
      <c r="E28" s="19">
        <f t="shared" si="3"/>
        <v>-100.13850505653113</v>
      </c>
    </row>
    <row r="29" spans="1:5" ht="15" customHeight="1" x14ac:dyDescent="0.3">
      <c r="A29" s="14" t="s">
        <v>23</v>
      </c>
      <c r="B29" s="15">
        <f>[6]SCF!C25</f>
        <v>34271701</v>
      </c>
      <c r="C29" s="15">
        <v>13127645.840000002</v>
      </c>
      <c r="D29" s="15">
        <f t="shared" si="1"/>
        <v>-21144055.159999996</v>
      </c>
      <c r="E29" s="16">
        <f t="shared" si="0"/>
        <v>-61.69537706926188</v>
      </c>
    </row>
    <row r="30" spans="1:5" ht="15" customHeight="1" x14ac:dyDescent="0.3">
      <c r="A30" s="17" t="s">
        <v>24</v>
      </c>
      <c r="B30" s="18">
        <f>[6]SCF!C26</f>
        <v>1925835</v>
      </c>
      <c r="C30" s="18">
        <v>852743.65</v>
      </c>
      <c r="D30" s="18">
        <f t="shared" si="1"/>
        <v>-1073091.3500000001</v>
      </c>
      <c r="E30" s="19">
        <f t="shared" ref="E30:E32" si="4">IFERROR(+D30/B30*100,0)</f>
        <v>-55.720835377901025</v>
      </c>
    </row>
    <row r="31" spans="1:5" ht="15" customHeight="1" x14ac:dyDescent="0.3">
      <c r="A31" s="17" t="s">
        <v>25</v>
      </c>
      <c r="B31" s="18">
        <f>[6]SCF!C27</f>
        <v>292246</v>
      </c>
      <c r="C31" s="18">
        <v>0</v>
      </c>
      <c r="D31" s="18">
        <f t="shared" si="1"/>
        <v>-292246</v>
      </c>
      <c r="E31" s="19">
        <f t="shared" si="4"/>
        <v>-100</v>
      </c>
    </row>
    <row r="32" spans="1:5" x14ac:dyDescent="0.3">
      <c r="A32" s="17" t="s">
        <v>26</v>
      </c>
      <c r="B32" s="18">
        <f>[6]SCF!C28</f>
        <v>32053620</v>
      </c>
      <c r="C32" s="18">
        <v>12274902.190000001</v>
      </c>
      <c r="D32" s="18">
        <f t="shared" si="1"/>
        <v>-19778717.809999999</v>
      </c>
      <c r="E32" s="19">
        <f t="shared" si="4"/>
        <v>-61.705098550491336</v>
      </c>
    </row>
    <row r="33" spans="1:5" x14ac:dyDescent="0.3">
      <c r="A33" s="14" t="s">
        <v>27</v>
      </c>
      <c r="B33" s="15">
        <f>[6]SCF!C29</f>
        <v>100000000</v>
      </c>
      <c r="C33" s="15">
        <v>0</v>
      </c>
      <c r="D33" s="15">
        <f t="shared" si="1"/>
        <v>-100000000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[6]SCF!C30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[6]SCF!C31</f>
        <v>100000000</v>
      </c>
      <c r="C35" s="18">
        <v>0</v>
      </c>
      <c r="D35" s="18">
        <f t="shared" si="1"/>
        <v>-100000000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[6]SCF!C32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[6]SCF!C33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[6]SCF!C34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[6]SCF!C35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[6]SCF!C36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[6]SCF!C37</f>
        <v>4323427</v>
      </c>
      <c r="C41" s="18">
        <v>73585.03</v>
      </c>
      <c r="D41" s="18">
        <f t="shared" si="1"/>
        <v>-4249841.97</v>
      </c>
      <c r="E41" s="19">
        <f t="shared" si="5"/>
        <v>-98.297993004160816</v>
      </c>
    </row>
    <row r="42" spans="1:5" ht="15" customHeight="1" x14ac:dyDescent="0.3">
      <c r="A42" s="25" t="s">
        <v>36</v>
      </c>
      <c r="B42" s="26">
        <f>[6]SCF!C38</f>
        <v>2625008891</v>
      </c>
      <c r="C42" s="27">
        <v>1262235525.5499997</v>
      </c>
      <c r="D42" s="27">
        <f t="shared" si="1"/>
        <v>-1362773365.4500003</v>
      </c>
      <c r="E42" s="28">
        <f t="shared" si="0"/>
        <v>-51.914999988089569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[6]SCF!C41</f>
        <v>2030818432</v>
      </c>
      <c r="C45" s="18">
        <v>1126705998.3499999</v>
      </c>
      <c r="D45" s="18">
        <f>C45-B45</f>
        <v>-904112433.6500001</v>
      </c>
      <c r="E45" s="19">
        <f>IFERROR(+D45/B45*100,0)</f>
        <v>-44.519609404943601</v>
      </c>
    </row>
    <row r="46" spans="1:5" ht="15" customHeight="1" x14ac:dyDescent="0.3">
      <c r="A46" s="14" t="s">
        <v>39</v>
      </c>
      <c r="B46" s="15">
        <f>[6]SCF!C42</f>
        <v>155547640</v>
      </c>
      <c r="C46" s="15">
        <v>65517416.559999995</v>
      </c>
      <c r="D46" s="15">
        <f t="shared" ref="D46:D61" si="6">+B46-C46</f>
        <v>90030223.439999998</v>
      </c>
      <c r="E46" s="16">
        <f t="shared" ref="E46" si="7">+D46/B46*100</f>
        <v>57.879517452016628</v>
      </c>
    </row>
    <row r="47" spans="1:5" ht="15" customHeight="1" x14ac:dyDescent="0.3">
      <c r="A47" s="17" t="s">
        <v>40</v>
      </c>
      <c r="B47" s="18">
        <f>[6]SCF!C43</f>
        <v>59564407</v>
      </c>
      <c r="C47" s="18">
        <v>23954852.899999999</v>
      </c>
      <c r="D47" s="18">
        <f t="shared" si="6"/>
        <v>35609554.100000001</v>
      </c>
      <c r="E47" s="19">
        <f t="shared" ref="E47:E61" si="8">IFERROR(+D47/B47*100,0)</f>
        <v>59.783276445612898</v>
      </c>
    </row>
    <row r="48" spans="1:5" ht="15" customHeight="1" x14ac:dyDescent="0.3">
      <c r="A48" s="17" t="s">
        <v>41</v>
      </c>
      <c r="B48" s="18">
        <f>[6]SCF!C44</f>
        <v>5363594</v>
      </c>
      <c r="C48" s="18">
        <v>5411368.8799999999</v>
      </c>
      <c r="D48" s="18">
        <f t="shared" si="6"/>
        <v>-47774.879999999888</v>
      </c>
      <c r="E48" s="19">
        <f t="shared" si="8"/>
        <v>-0.89072513691379107</v>
      </c>
    </row>
    <row r="49" spans="1:5" ht="15" customHeight="1" x14ac:dyDescent="0.3">
      <c r="A49" s="17" t="s">
        <v>42</v>
      </c>
      <c r="B49" s="18">
        <f>[6]SCF!C45</f>
        <v>21107279</v>
      </c>
      <c r="C49" s="18">
        <v>11920213.67</v>
      </c>
      <c r="D49" s="18">
        <f t="shared" si="6"/>
        <v>9187065.3300000001</v>
      </c>
      <c r="E49" s="19">
        <f t="shared" si="8"/>
        <v>43.525578687807176</v>
      </c>
    </row>
    <row r="50" spans="1:5" ht="15" customHeight="1" x14ac:dyDescent="0.3">
      <c r="A50" s="17" t="s">
        <v>43</v>
      </c>
      <c r="B50" s="18">
        <f>[6]SCF!C46</f>
        <v>779059</v>
      </c>
      <c r="C50" s="18">
        <v>38070.600000000006</v>
      </c>
      <c r="D50" s="18">
        <f t="shared" si="6"/>
        <v>740988.4</v>
      </c>
      <c r="E50" s="19">
        <f t="shared" si="8"/>
        <v>95.113258431004581</v>
      </c>
    </row>
    <row r="51" spans="1:5" ht="15" customHeight="1" x14ac:dyDescent="0.3">
      <c r="A51" s="17" t="s">
        <v>44</v>
      </c>
      <c r="B51" s="18">
        <f>[6]SCF!C47</f>
        <v>1329769</v>
      </c>
      <c r="C51" s="18">
        <v>170333.91999999998</v>
      </c>
      <c r="D51" s="18">
        <f t="shared" si="6"/>
        <v>1159435.08</v>
      </c>
      <c r="E51" s="19">
        <f t="shared" si="8"/>
        <v>87.190713575064549</v>
      </c>
    </row>
    <row r="52" spans="1:5" x14ac:dyDescent="0.3">
      <c r="A52" s="17" t="s">
        <v>45</v>
      </c>
      <c r="B52" s="18">
        <f>[6]SCF!C48</f>
        <v>2614450</v>
      </c>
      <c r="C52" s="18">
        <v>1717294.27</v>
      </c>
      <c r="D52" s="18">
        <f t="shared" si="6"/>
        <v>897155.73</v>
      </c>
      <c r="E52" s="19">
        <f t="shared" si="8"/>
        <v>34.315275870642012</v>
      </c>
    </row>
    <row r="53" spans="1:5" ht="15" customHeight="1" x14ac:dyDescent="0.3">
      <c r="A53" s="17" t="s">
        <v>46</v>
      </c>
      <c r="B53" s="18">
        <f>[6]SCF!C49</f>
        <v>7253190</v>
      </c>
      <c r="C53" s="18">
        <v>3807951.9999999995</v>
      </c>
      <c r="D53" s="18">
        <f t="shared" si="6"/>
        <v>3445238.0000000005</v>
      </c>
      <c r="E53" s="19">
        <f t="shared" si="8"/>
        <v>47.499624303237617</v>
      </c>
    </row>
    <row r="54" spans="1:5" ht="15" customHeight="1" x14ac:dyDescent="0.3">
      <c r="A54" s="17" t="s">
        <v>47</v>
      </c>
      <c r="B54" s="18">
        <f>[6]SCF!C50</f>
        <v>5640622</v>
      </c>
      <c r="C54" s="18">
        <v>422840.06</v>
      </c>
      <c r="D54" s="18">
        <f t="shared" si="6"/>
        <v>5217781.9400000004</v>
      </c>
      <c r="E54" s="19">
        <f t="shared" si="8"/>
        <v>92.503662539344063</v>
      </c>
    </row>
    <row r="55" spans="1:5" ht="15" customHeight="1" x14ac:dyDescent="0.3">
      <c r="A55" s="17" t="s">
        <v>48</v>
      </c>
      <c r="B55" s="18">
        <f>[6]SCF!C51</f>
        <v>2574000</v>
      </c>
      <c r="C55" s="18">
        <v>1067750</v>
      </c>
      <c r="D55" s="18">
        <f t="shared" si="6"/>
        <v>1506250</v>
      </c>
      <c r="E55" s="19">
        <f t="shared" si="8"/>
        <v>58.517871017871016</v>
      </c>
    </row>
    <row r="56" spans="1:5" ht="15" customHeight="1" x14ac:dyDescent="0.3">
      <c r="A56" s="17" t="s">
        <v>49</v>
      </c>
      <c r="B56" s="18">
        <f>[6]SCF!C52</f>
        <v>4119600</v>
      </c>
      <c r="C56" s="18">
        <v>1445527.12</v>
      </c>
      <c r="D56" s="18">
        <f t="shared" si="6"/>
        <v>2674072.88</v>
      </c>
      <c r="E56" s="19">
        <f t="shared" si="8"/>
        <v>64.910983590639873</v>
      </c>
    </row>
    <row r="57" spans="1:5" ht="15" customHeight="1" x14ac:dyDescent="0.3">
      <c r="A57" s="17" t="s">
        <v>50</v>
      </c>
      <c r="B57" s="18">
        <f>[6]SCF!C53</f>
        <v>23685772</v>
      </c>
      <c r="C57" s="18">
        <v>7945933.6100000003</v>
      </c>
      <c r="D57" s="18">
        <f t="shared" si="6"/>
        <v>15739838.390000001</v>
      </c>
      <c r="E57" s="19">
        <f t="shared" si="8"/>
        <v>66.45271427082892</v>
      </c>
    </row>
    <row r="58" spans="1:5" ht="15" customHeight="1" x14ac:dyDescent="0.3">
      <c r="A58" s="17" t="s">
        <v>51</v>
      </c>
      <c r="B58" s="18">
        <f>[6]SCF!C54</f>
        <v>1771350</v>
      </c>
      <c r="C58" s="18">
        <v>1135251.6600000001</v>
      </c>
      <c r="D58" s="18">
        <f t="shared" si="6"/>
        <v>636098.33999999985</v>
      </c>
      <c r="E58" s="19">
        <f t="shared" si="8"/>
        <v>35.910370056736376</v>
      </c>
    </row>
    <row r="59" spans="1:5" ht="15" customHeight="1" x14ac:dyDescent="0.3">
      <c r="A59" s="17" t="s">
        <v>52</v>
      </c>
      <c r="B59" s="18">
        <f>[6]SCF!C55</f>
        <v>16083505</v>
      </c>
      <c r="C59" s="18">
        <v>4825750.26</v>
      </c>
      <c r="D59" s="18">
        <f t="shared" si="6"/>
        <v>11257754.74</v>
      </c>
      <c r="E59" s="19">
        <f t="shared" si="8"/>
        <v>69.99565542461049</v>
      </c>
    </row>
    <row r="60" spans="1:5" ht="15" customHeight="1" x14ac:dyDescent="0.3">
      <c r="A60" s="17" t="s">
        <v>53</v>
      </c>
      <c r="B60" s="18">
        <f>[6]SCF!C56</f>
        <v>1327210</v>
      </c>
      <c r="C60" s="18">
        <v>527493.67999999993</v>
      </c>
      <c r="D60" s="18">
        <f t="shared" si="6"/>
        <v>799716.32000000007</v>
      </c>
      <c r="E60" s="19">
        <f t="shared" si="8"/>
        <v>60.255447140995024</v>
      </c>
    </row>
    <row r="61" spans="1:5" ht="15" customHeight="1" x14ac:dyDescent="0.3">
      <c r="A61" s="17" t="s">
        <v>54</v>
      </c>
      <c r="B61" s="18">
        <f>[6]SCF!C57</f>
        <v>2333833</v>
      </c>
      <c r="C61" s="18">
        <v>1126783.93</v>
      </c>
      <c r="D61" s="18">
        <f t="shared" si="6"/>
        <v>1207049.07</v>
      </c>
      <c r="E61" s="19">
        <f t="shared" si="8"/>
        <v>51.719599045861465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[6]SCF!C60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57</v>
      </c>
      <c r="B64" s="18">
        <f>[6]SCF!C61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[6]SCF!C62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[6]SCF!C63</f>
        <v>4834644</v>
      </c>
      <c r="C66" s="18">
        <v>0</v>
      </c>
      <c r="D66" s="18">
        <f t="shared" si="9"/>
        <v>-4834644</v>
      </c>
      <c r="E66" s="19">
        <f t="shared" si="10"/>
        <v>-100</v>
      </c>
    </row>
    <row r="67" spans="1:5" ht="15" customHeight="1" x14ac:dyDescent="0.3">
      <c r="A67" s="24" t="s">
        <v>60</v>
      </c>
      <c r="B67" s="18">
        <f>[6]SCF!C64</f>
        <v>3330158</v>
      </c>
      <c r="C67" s="18">
        <v>2273891.17</v>
      </c>
      <c r="D67" s="18">
        <f t="shared" si="9"/>
        <v>-1056266.83</v>
      </c>
      <c r="E67" s="19">
        <f t="shared" si="10"/>
        <v>-31.71821967606342</v>
      </c>
    </row>
    <row r="68" spans="1:5" ht="15" customHeight="1" x14ac:dyDescent="0.3">
      <c r="A68" s="30" t="s">
        <v>61</v>
      </c>
      <c r="B68" s="15">
        <f>+B63+B64+B65+B66+B67</f>
        <v>8164802</v>
      </c>
      <c r="C68" s="31">
        <v>2273891.17</v>
      </c>
      <c r="D68" s="31">
        <f t="shared" ref="D68" si="11">+C68-B68</f>
        <v>-5890910.8300000001</v>
      </c>
      <c r="E68" s="32">
        <f t="shared" ref="E68" si="12">+D68/B68*100</f>
        <v>-72.150075776485451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[6]SCF!C67</f>
        <v>32017109</v>
      </c>
      <c r="C70" s="15">
        <v>16408937.91</v>
      </c>
      <c r="D70" s="15">
        <f t="shared" ref="D70:D82" si="13">+C70-B70</f>
        <v>-15608171.09</v>
      </c>
      <c r="E70" s="16">
        <f t="shared" ref="E70:E82" si="14">+D70/B70*100</f>
        <v>-48.749470447191214</v>
      </c>
    </row>
    <row r="71" spans="1:5" ht="15" customHeight="1" x14ac:dyDescent="0.3">
      <c r="A71" s="17" t="s">
        <v>14</v>
      </c>
      <c r="B71" s="18">
        <f>[6]SCF!C68</f>
        <v>18569923</v>
      </c>
      <c r="C71" s="18">
        <v>13131535.520000001</v>
      </c>
      <c r="D71" s="18">
        <f t="shared" si="13"/>
        <v>-5438387.4799999986</v>
      </c>
      <c r="E71" s="19">
        <f t="shared" ref="E71:E81" si="15">IFERROR(+D71/B71*100,0)</f>
        <v>-29.285999085725873</v>
      </c>
    </row>
    <row r="72" spans="1:5" ht="15" customHeight="1" x14ac:dyDescent="0.3">
      <c r="A72" s="17" t="s">
        <v>15</v>
      </c>
      <c r="B72" s="18">
        <f>[6]SCF!C69</f>
        <v>320171</v>
      </c>
      <c r="C72" s="18">
        <v>125230.43000000001</v>
      </c>
      <c r="D72" s="18">
        <f t="shared" si="13"/>
        <v>-194940.57</v>
      </c>
      <c r="E72" s="19">
        <f t="shared" si="15"/>
        <v>-60.886391959296745</v>
      </c>
    </row>
    <row r="73" spans="1:5" ht="15" customHeight="1" x14ac:dyDescent="0.3">
      <c r="A73" s="17" t="s">
        <v>16</v>
      </c>
      <c r="B73" s="18">
        <f>[6]SCF!C70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[6]SCF!C71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[6]SCF!C72</f>
        <v>7043764</v>
      </c>
      <c r="C75" s="18">
        <v>3152171.96</v>
      </c>
      <c r="D75" s="18">
        <f t="shared" si="13"/>
        <v>-3891592.04</v>
      </c>
      <c r="E75" s="19">
        <f t="shared" si="15"/>
        <v>-55.248756772657345</v>
      </c>
    </row>
    <row r="76" spans="1:5" ht="15" customHeight="1" x14ac:dyDescent="0.3">
      <c r="A76" s="17" t="s">
        <v>19</v>
      </c>
      <c r="B76" s="18">
        <f>[6]SCF!C73</f>
        <v>6083251</v>
      </c>
      <c r="C76" s="18">
        <v>0</v>
      </c>
      <c r="D76" s="18">
        <f t="shared" si="13"/>
        <v>-6083251</v>
      </c>
      <c r="E76" s="19">
        <f t="shared" si="15"/>
        <v>-100</v>
      </c>
    </row>
    <row r="77" spans="1:5" x14ac:dyDescent="0.3">
      <c r="A77" s="24" t="s">
        <v>65</v>
      </c>
      <c r="B77" s="18">
        <f>[6]SCF!C74</f>
        <v>15663872</v>
      </c>
      <c r="C77" s="18">
        <v>461306.57</v>
      </c>
      <c r="D77" s="18">
        <f t="shared" ref="D77:D81" si="16">C77-B77</f>
        <v>-15202565.43</v>
      </c>
      <c r="E77" s="19">
        <f t="shared" si="15"/>
        <v>-97.054964634542458</v>
      </c>
    </row>
    <row r="78" spans="1:5" x14ac:dyDescent="0.3">
      <c r="A78" s="24" t="s">
        <v>66</v>
      </c>
      <c r="B78" s="18">
        <f>[6]SCF!C75</f>
        <v>242880319</v>
      </c>
      <c r="C78" s="18">
        <v>4474617.74</v>
      </c>
      <c r="D78" s="18">
        <f t="shared" si="16"/>
        <v>-238405701.25999999</v>
      </c>
      <c r="E78" s="19">
        <f t="shared" si="15"/>
        <v>-98.157686156530445</v>
      </c>
    </row>
    <row r="79" spans="1:5" ht="15" customHeight="1" x14ac:dyDescent="0.3">
      <c r="A79" s="24" t="s">
        <v>67</v>
      </c>
      <c r="B79" s="18">
        <f>[6]SCF!C76</f>
        <v>6520109</v>
      </c>
      <c r="C79" s="18">
        <v>129485.47</v>
      </c>
      <c r="D79" s="18">
        <f t="shared" si="16"/>
        <v>-6390623.5300000003</v>
      </c>
      <c r="E79" s="19">
        <f t="shared" si="15"/>
        <v>-98.014059734277453</v>
      </c>
    </row>
    <row r="80" spans="1:5" x14ac:dyDescent="0.3">
      <c r="A80" s="24" t="s">
        <v>68</v>
      </c>
      <c r="B80" s="18">
        <f>[6]SCF!C77</f>
        <v>14568315</v>
      </c>
      <c r="C80" s="18">
        <v>-150</v>
      </c>
      <c r="D80" s="18">
        <f t="shared" si="16"/>
        <v>-14568465</v>
      </c>
      <c r="E80" s="19">
        <f t="shared" si="15"/>
        <v>-100.00102963177279</v>
      </c>
    </row>
    <row r="81" spans="1:5" x14ac:dyDescent="0.3">
      <c r="A81" s="24" t="s">
        <v>69</v>
      </c>
      <c r="B81" s="18">
        <f>[6]SCF!C78</f>
        <v>3000000</v>
      </c>
      <c r="C81" s="18">
        <v>0</v>
      </c>
      <c r="D81" s="18">
        <f t="shared" si="16"/>
        <v>-3000000</v>
      </c>
      <c r="E81" s="19">
        <f t="shared" si="15"/>
        <v>-100</v>
      </c>
    </row>
    <row r="82" spans="1:5" ht="15" customHeight="1" x14ac:dyDescent="0.3">
      <c r="A82" s="30" t="s">
        <v>70</v>
      </c>
      <c r="B82" s="15">
        <f>+B70+B77+B78+B79+B80+B81</f>
        <v>314649724</v>
      </c>
      <c r="C82" s="31">
        <v>21474197.689999998</v>
      </c>
      <c r="D82" s="31">
        <f t="shared" si="13"/>
        <v>-293175526.31</v>
      </c>
      <c r="E82" s="32">
        <f t="shared" si="14"/>
        <v>-93.175205299083629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[6]SCF!C81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[6]SCF!C82</f>
        <v>72448256</v>
      </c>
      <c r="C85" s="18">
        <v>4239260.09</v>
      </c>
      <c r="D85" s="18">
        <f t="shared" si="17"/>
        <v>-68208995.909999996</v>
      </c>
      <c r="E85" s="19">
        <f t="shared" si="18"/>
        <v>-94.148568476237713</v>
      </c>
    </row>
    <row r="86" spans="1:5" ht="15" customHeight="1" x14ac:dyDescent="0.3">
      <c r="A86" s="24" t="s">
        <v>74</v>
      </c>
      <c r="B86" s="18">
        <f>[6]SCF!C83</f>
        <v>60433912</v>
      </c>
      <c r="C86" s="18">
        <v>5630796.2700000005</v>
      </c>
      <c r="D86" s="18">
        <f t="shared" si="17"/>
        <v>-54803115.729999997</v>
      </c>
      <c r="E86" s="19">
        <f t="shared" si="18"/>
        <v>-90.682720870361649</v>
      </c>
    </row>
    <row r="87" spans="1:5" ht="15" customHeight="1" x14ac:dyDescent="0.3">
      <c r="A87" s="30" t="s">
        <v>75</v>
      </c>
      <c r="B87" s="33">
        <f>+B84+B85+B86</f>
        <v>132882168</v>
      </c>
      <c r="C87" s="31">
        <v>9870056.3599999994</v>
      </c>
      <c r="D87" s="31">
        <f t="shared" si="17"/>
        <v>-123012111.64</v>
      </c>
      <c r="E87" s="32">
        <f>+D87/B87*100</f>
        <v>-92.572324406988898</v>
      </c>
    </row>
    <row r="88" spans="1:5" ht="18" customHeight="1" x14ac:dyDescent="0.3">
      <c r="A88" s="25" t="s">
        <v>76</v>
      </c>
      <c r="B88" s="27">
        <f>+B45+B46+B68+B82+B87</f>
        <v>2642062766</v>
      </c>
      <c r="C88" s="27">
        <v>1225841560.1299999</v>
      </c>
      <c r="D88" s="27">
        <f t="shared" si="17"/>
        <v>-1416221205.8700001</v>
      </c>
      <c r="E88" s="28">
        <f>+D88/B88*100</f>
        <v>-53.602860011312849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[6]SCF!C88</f>
        <v>39666773</v>
      </c>
      <c r="C91" s="18">
        <v>9209116.1899999995</v>
      </c>
      <c r="D91" s="18">
        <f t="shared" ref="D91:D98" si="19">+C91-B91</f>
        <v>-30457656.810000002</v>
      </c>
      <c r="E91" s="19">
        <f>IFERROR(+D91/B91*100,0)</f>
        <v>-76.783802932494666</v>
      </c>
    </row>
    <row r="92" spans="1:5" ht="15" customHeight="1" x14ac:dyDescent="0.3">
      <c r="A92" s="24" t="s">
        <v>79</v>
      </c>
      <c r="B92" s="18">
        <f>[6]SCF!C89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[6]SCF!C90</f>
        <v>11567548</v>
      </c>
      <c r="C93" s="18">
        <v>3574819.67</v>
      </c>
      <c r="D93" s="18">
        <f t="shared" si="19"/>
        <v>-7992728.3300000001</v>
      </c>
      <c r="E93" s="19">
        <f t="shared" si="20"/>
        <v>-69.096132819159251</v>
      </c>
    </row>
    <row r="94" spans="1:5" ht="15" customHeight="1" x14ac:dyDescent="0.3">
      <c r="A94" s="24" t="s">
        <v>81</v>
      </c>
      <c r="B94" s="18">
        <f>[6]SCF!C91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[6]SCF!C92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[6]SCF!C93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[6]SCF!C94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51234321</v>
      </c>
      <c r="C98" s="31">
        <v>12783935.859999999</v>
      </c>
      <c r="D98" s="31">
        <f t="shared" si="19"/>
        <v>-38450385.140000001</v>
      </c>
      <c r="E98" s="32">
        <f t="shared" ref="E98" si="21">+D98/B98*100</f>
        <v>-75.048101330356261</v>
      </c>
    </row>
    <row r="99" spans="1:5" ht="15" customHeight="1" x14ac:dyDescent="0.3">
      <c r="A99" s="34" t="s">
        <v>86</v>
      </c>
      <c r="B99" s="35">
        <f>+B42-B88-B98</f>
        <v>-68288196</v>
      </c>
      <c r="C99" s="36">
        <v>23610029.559999838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[6]SCF!$C$97</f>
        <v>107640914</v>
      </c>
      <c r="C100" s="18">
        <v>159896623.09999999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39352718</v>
      </c>
      <c r="C101" s="36">
        <v>183506652.65999985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MORESCO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+[7]SCF!$C$2</f>
        <v>MORESCO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[7]SCF!C12</f>
        <v>5705157105</v>
      </c>
      <c r="C16" s="15">
        <v>2442772392.4299998</v>
      </c>
      <c r="D16" s="15">
        <f>+C16-B16</f>
        <v>-3262384712.5700002</v>
      </c>
      <c r="E16" s="16">
        <f t="shared" ref="E16:E42" si="0">+D16/B16*100</f>
        <v>-57.183082823623664</v>
      </c>
    </row>
    <row r="17" spans="1:5" ht="15" customHeight="1" x14ac:dyDescent="0.3">
      <c r="A17" s="17" t="s">
        <v>11</v>
      </c>
      <c r="B17" s="18">
        <f>[7]SCF!C13</f>
        <v>5383484374</v>
      </c>
      <c r="C17" s="18">
        <v>2330900012.46</v>
      </c>
      <c r="D17" s="18">
        <f t="shared" ref="D17:D42" si="1">+C17-B17</f>
        <v>-3052584361.54</v>
      </c>
      <c r="E17" s="19">
        <f t="shared" ref="E17:E18" si="2">IFERROR(+D17/B17*100,0)</f>
        <v>-56.702762550639477</v>
      </c>
    </row>
    <row r="18" spans="1:5" ht="15" customHeight="1" x14ac:dyDescent="0.3">
      <c r="A18" s="17" t="s">
        <v>12</v>
      </c>
      <c r="B18" s="18">
        <f>[7]SCF!C14</f>
        <v>173850926</v>
      </c>
      <c r="C18" s="18">
        <v>68537868.879999995</v>
      </c>
      <c r="D18" s="18">
        <f t="shared" si="1"/>
        <v>-105313057.12</v>
      </c>
      <c r="E18" s="19">
        <f t="shared" si="2"/>
        <v>-60.576644337229482</v>
      </c>
    </row>
    <row r="19" spans="1:5" ht="15" customHeight="1" x14ac:dyDescent="0.3">
      <c r="A19" s="20" t="s">
        <v>13</v>
      </c>
      <c r="B19" s="15">
        <f>[7]SCF!C15</f>
        <v>102568353</v>
      </c>
      <c r="C19" s="21">
        <v>42665185.870000005</v>
      </c>
      <c r="D19" s="21">
        <f t="shared" si="1"/>
        <v>-59903167.129999995</v>
      </c>
      <c r="E19" s="22">
        <f t="shared" si="0"/>
        <v>-58.403167622278183</v>
      </c>
    </row>
    <row r="20" spans="1:5" ht="15" customHeight="1" x14ac:dyDescent="0.3">
      <c r="A20" s="23" t="s">
        <v>14</v>
      </c>
      <c r="B20" s="18">
        <f>[7]SCF!C16</f>
        <v>102568353</v>
      </c>
      <c r="C20" s="18">
        <v>34561978.440000005</v>
      </c>
      <c r="D20" s="18">
        <f t="shared" si="1"/>
        <v>-68006374.560000002</v>
      </c>
      <c r="E20" s="19">
        <f t="shared" ref="E20:E28" si="3">IFERROR(+D20/B20*100,0)</f>
        <v>-66.303467464277205</v>
      </c>
    </row>
    <row r="21" spans="1:5" ht="15" customHeight="1" x14ac:dyDescent="0.3">
      <c r="A21" s="23" t="s">
        <v>15</v>
      </c>
      <c r="B21" s="18">
        <f>[7]SCF!C17</f>
        <v>0</v>
      </c>
      <c r="C21" s="18">
        <v>0</v>
      </c>
      <c r="D21" s="18">
        <f t="shared" si="1"/>
        <v>0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[7]SCF!C18</f>
        <v>0</v>
      </c>
      <c r="C22" s="18">
        <v>81.209999999999994</v>
      </c>
      <c r="D22" s="18">
        <f t="shared" si="1"/>
        <v>81.209999999999994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[7]SCF!C19</f>
        <v>0</v>
      </c>
      <c r="C23" s="18">
        <v>4130.26</v>
      </c>
      <c r="D23" s="18">
        <f t="shared" si="1"/>
        <v>4130.26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[7]SCF!C20</f>
        <v>0</v>
      </c>
      <c r="C24" s="18">
        <v>8098995.9600000009</v>
      </c>
      <c r="D24" s="18">
        <f t="shared" si="1"/>
        <v>8098995.9600000009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[7]SCF!C21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[7]SCF!C22</f>
        <v>45253452</v>
      </c>
      <c r="C26" s="18">
        <v>669325.22</v>
      </c>
      <c r="D26" s="18">
        <f t="shared" si="1"/>
        <v>-44584126.780000001</v>
      </c>
      <c r="E26" s="19">
        <f t="shared" si="3"/>
        <v>-98.52094107649512</v>
      </c>
    </row>
    <row r="27" spans="1:5" ht="15" customHeight="1" x14ac:dyDescent="0.3">
      <c r="A27" s="17" t="s">
        <v>21</v>
      </c>
      <c r="B27" s="18">
        <f>[7]SCF!C23</f>
        <v>0</v>
      </c>
      <c r="C27" s="18">
        <v>0</v>
      </c>
      <c r="D27" s="18">
        <f t="shared" si="1"/>
        <v>0</v>
      </c>
      <c r="E27" s="19">
        <f t="shared" si="3"/>
        <v>0</v>
      </c>
    </row>
    <row r="28" spans="1:5" ht="15" customHeight="1" x14ac:dyDescent="0.3">
      <c r="A28" s="17" t="s">
        <v>22</v>
      </c>
      <c r="B28" s="18">
        <f>[7]SCF!C24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[7]SCF!C25</f>
        <v>74349699</v>
      </c>
      <c r="C29" s="15">
        <v>137934713.45000002</v>
      </c>
      <c r="D29" s="15">
        <f t="shared" si="1"/>
        <v>63585014.450000018</v>
      </c>
      <c r="E29" s="16">
        <f t="shared" si="0"/>
        <v>85.521549253346691</v>
      </c>
    </row>
    <row r="30" spans="1:5" ht="15" customHeight="1" x14ac:dyDescent="0.3">
      <c r="A30" s="17" t="s">
        <v>24</v>
      </c>
      <c r="B30" s="18">
        <f>[7]SCF!C26</f>
        <v>0</v>
      </c>
      <c r="C30" s="18">
        <v>0</v>
      </c>
      <c r="D30" s="18">
        <f t="shared" si="1"/>
        <v>0</v>
      </c>
      <c r="E30" s="19">
        <f t="shared" ref="E30:E32" si="4">IFERROR(+D30/B30*100,0)</f>
        <v>0</v>
      </c>
    </row>
    <row r="31" spans="1:5" ht="15" customHeight="1" x14ac:dyDescent="0.3">
      <c r="A31" s="17" t="s">
        <v>25</v>
      </c>
      <c r="B31" s="18">
        <f>[7]SCF!C27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[7]SCF!C28</f>
        <v>74349699</v>
      </c>
      <c r="C32" s="18">
        <v>137934713.45000002</v>
      </c>
      <c r="D32" s="18">
        <f t="shared" si="1"/>
        <v>63585014.450000018</v>
      </c>
      <c r="E32" s="19">
        <f t="shared" si="4"/>
        <v>85.521549253346691</v>
      </c>
    </row>
    <row r="33" spans="1:5" x14ac:dyDescent="0.3">
      <c r="A33" s="14" t="s">
        <v>27</v>
      </c>
      <c r="B33" s="15">
        <f>[7]SCF!C29</f>
        <v>415861974</v>
      </c>
      <c r="C33" s="15">
        <v>20542984.829999998</v>
      </c>
      <c r="D33" s="15">
        <f t="shared" si="1"/>
        <v>-395318989.17000002</v>
      </c>
      <c r="E33" s="16">
        <f t="shared" si="0"/>
        <v>-95.060143481644715</v>
      </c>
    </row>
    <row r="34" spans="1:5" ht="15" customHeight="1" x14ac:dyDescent="0.3">
      <c r="A34" s="17" t="s">
        <v>28</v>
      </c>
      <c r="B34" s="18">
        <f>[7]SCF!C30</f>
        <v>0</v>
      </c>
      <c r="C34" s="18">
        <v>20542984.829999998</v>
      </c>
      <c r="D34" s="18">
        <f t="shared" si="1"/>
        <v>20542984.829999998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[7]SCF!C31</f>
        <v>415861974</v>
      </c>
      <c r="C35" s="18">
        <v>0</v>
      </c>
      <c r="D35" s="18">
        <f t="shared" si="1"/>
        <v>-415861974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[7]SCF!C32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[7]SCF!C33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[7]SCF!C34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[7]SCF!C35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[7]SCF!C36</f>
        <v>0</v>
      </c>
      <c r="C40" s="18">
        <v>45576392.079999998</v>
      </c>
      <c r="D40" s="18">
        <f t="shared" si="1"/>
        <v>45576392.079999998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[7]SCF!C37</f>
        <v>0</v>
      </c>
      <c r="C41" s="18">
        <v>129101640.47999999</v>
      </c>
      <c r="D41" s="18">
        <f t="shared" si="1"/>
        <v>129101640.47999999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[7]SCF!C38</f>
        <v>6195368778</v>
      </c>
      <c r="C42" s="27">
        <v>2775928123.2699995</v>
      </c>
      <c r="D42" s="27">
        <f t="shared" si="1"/>
        <v>-3419440654.7300005</v>
      </c>
      <c r="E42" s="28">
        <f t="shared" si="0"/>
        <v>-55.19349658203673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[7]SCF!C41</f>
        <v>5072293740</v>
      </c>
      <c r="C45" s="18">
        <v>2549459437.5900002</v>
      </c>
      <c r="D45" s="18">
        <f>C45-B45</f>
        <v>-2522834302.4099998</v>
      </c>
      <c r="E45" s="19">
        <f>IFERROR(+D45/B45*100,0)</f>
        <v>-49.737543441441147</v>
      </c>
    </row>
    <row r="46" spans="1:5" ht="15" customHeight="1" x14ac:dyDescent="0.3">
      <c r="A46" s="14" t="s">
        <v>39</v>
      </c>
      <c r="B46" s="15">
        <f>[7]SCF!C42</f>
        <v>375537255</v>
      </c>
      <c r="C46" s="15">
        <v>156139425.06000003</v>
      </c>
      <c r="D46" s="15">
        <f t="shared" ref="D46:D61" si="6">+B46-C46</f>
        <v>219397829.93999997</v>
      </c>
      <c r="E46" s="16">
        <f t="shared" ref="E46" si="7">+D46/B46*100</f>
        <v>58.422387398022593</v>
      </c>
    </row>
    <row r="47" spans="1:5" ht="15" customHeight="1" x14ac:dyDescent="0.3">
      <c r="A47" s="17" t="s">
        <v>40</v>
      </c>
      <c r="B47" s="18">
        <f>[7]SCF!C43</f>
        <v>122879332</v>
      </c>
      <c r="C47" s="18">
        <v>87520756.409999996</v>
      </c>
      <c r="D47" s="18">
        <f t="shared" si="6"/>
        <v>35358575.590000004</v>
      </c>
      <c r="E47" s="19">
        <f t="shared" ref="E47:E61" si="8">IFERROR(+D47/B47*100,0)</f>
        <v>28.775038905647698</v>
      </c>
    </row>
    <row r="48" spans="1:5" ht="15" customHeight="1" x14ac:dyDescent="0.3">
      <c r="A48" s="17" t="s">
        <v>41</v>
      </c>
      <c r="B48" s="18">
        <f>[7]SCF!C44</f>
        <v>7802785</v>
      </c>
      <c r="C48" s="18">
        <v>6025831.6900000004</v>
      </c>
      <c r="D48" s="18">
        <f t="shared" si="6"/>
        <v>1776953.3099999996</v>
      </c>
      <c r="E48" s="19">
        <f t="shared" si="8"/>
        <v>22.773321448687867</v>
      </c>
    </row>
    <row r="49" spans="1:5" ht="15" customHeight="1" x14ac:dyDescent="0.3">
      <c r="A49" s="17" t="s">
        <v>42</v>
      </c>
      <c r="B49" s="18">
        <f>[7]SCF!C45</f>
        <v>23621612</v>
      </c>
      <c r="C49" s="18">
        <v>14057581.539999999</v>
      </c>
      <c r="D49" s="18">
        <f t="shared" si="6"/>
        <v>9564030.4600000009</v>
      </c>
      <c r="E49" s="19">
        <f t="shared" si="8"/>
        <v>40.488474960980653</v>
      </c>
    </row>
    <row r="50" spans="1:5" ht="15" customHeight="1" x14ac:dyDescent="0.3">
      <c r="A50" s="17" t="s">
        <v>43</v>
      </c>
      <c r="B50" s="18">
        <f>[7]SCF!C46</f>
        <v>11277729</v>
      </c>
      <c r="C50" s="18">
        <v>2408868.9499999997</v>
      </c>
      <c r="D50" s="18">
        <f t="shared" si="6"/>
        <v>8868860.0500000007</v>
      </c>
      <c r="E50" s="19">
        <f t="shared" si="8"/>
        <v>78.640478504138571</v>
      </c>
    </row>
    <row r="51" spans="1:5" ht="15" customHeight="1" x14ac:dyDescent="0.3">
      <c r="A51" s="17" t="s">
        <v>44</v>
      </c>
      <c r="B51" s="18">
        <f>[7]SCF!C47</f>
        <v>13793015</v>
      </c>
      <c r="C51" s="18">
        <v>2216398.8800000004</v>
      </c>
      <c r="D51" s="18">
        <f t="shared" si="6"/>
        <v>11576616.119999999</v>
      </c>
      <c r="E51" s="19">
        <f t="shared" si="8"/>
        <v>83.931005077570049</v>
      </c>
    </row>
    <row r="52" spans="1:5" x14ac:dyDescent="0.3">
      <c r="A52" s="17" t="s">
        <v>45</v>
      </c>
      <c r="B52" s="18">
        <f>[7]SCF!C48</f>
        <v>5394778</v>
      </c>
      <c r="C52" s="18">
        <v>1486203.68</v>
      </c>
      <c r="D52" s="18">
        <f t="shared" si="6"/>
        <v>3908574.3200000003</v>
      </c>
      <c r="E52" s="19">
        <f t="shared" si="8"/>
        <v>72.451068792821502</v>
      </c>
    </row>
    <row r="53" spans="1:5" ht="15" customHeight="1" x14ac:dyDescent="0.3">
      <c r="A53" s="17" t="s">
        <v>46</v>
      </c>
      <c r="B53" s="18">
        <f>[7]SCF!C49</f>
        <v>20622200</v>
      </c>
      <c r="C53" s="18">
        <v>8209569</v>
      </c>
      <c r="D53" s="18">
        <f t="shared" si="6"/>
        <v>12412631</v>
      </c>
      <c r="E53" s="19">
        <f t="shared" si="8"/>
        <v>60.190624666621403</v>
      </c>
    </row>
    <row r="54" spans="1:5" ht="15" customHeight="1" x14ac:dyDescent="0.3">
      <c r="A54" s="17" t="s">
        <v>47</v>
      </c>
      <c r="B54" s="18">
        <f>[7]SCF!C50</f>
        <v>40084012</v>
      </c>
      <c r="C54" s="18">
        <v>9924358.3100000005</v>
      </c>
      <c r="D54" s="18">
        <f t="shared" si="6"/>
        <v>30159653.689999998</v>
      </c>
      <c r="E54" s="19">
        <f t="shared" si="8"/>
        <v>75.241105331472298</v>
      </c>
    </row>
    <row r="55" spans="1:5" ht="15" customHeight="1" x14ac:dyDescent="0.3">
      <c r="A55" s="17" t="s">
        <v>48</v>
      </c>
      <c r="B55" s="18">
        <f>[7]SCF!C51</f>
        <v>3366000</v>
      </c>
      <c r="C55" s="18">
        <v>1696998.9700000002</v>
      </c>
      <c r="D55" s="18">
        <f t="shared" si="6"/>
        <v>1669001.0299999998</v>
      </c>
      <c r="E55" s="19">
        <f t="shared" si="8"/>
        <v>49.584106654783113</v>
      </c>
    </row>
    <row r="56" spans="1:5" ht="15" customHeight="1" x14ac:dyDescent="0.3">
      <c r="A56" s="17" t="s">
        <v>49</v>
      </c>
      <c r="B56" s="18">
        <f>[7]SCF!C52</f>
        <v>6228000</v>
      </c>
      <c r="C56" s="18">
        <v>3112261.13</v>
      </c>
      <c r="D56" s="18">
        <f t="shared" si="6"/>
        <v>3115738.87</v>
      </c>
      <c r="E56" s="19">
        <f t="shared" si="8"/>
        <v>50.027920199100841</v>
      </c>
    </row>
    <row r="57" spans="1:5" ht="15" customHeight="1" x14ac:dyDescent="0.3">
      <c r="A57" s="17" t="s">
        <v>50</v>
      </c>
      <c r="B57" s="18">
        <f>[7]SCF!C53</f>
        <v>79953131</v>
      </c>
      <c r="C57" s="18">
        <v>1909766.75</v>
      </c>
      <c r="D57" s="18">
        <f t="shared" si="6"/>
        <v>78043364.25</v>
      </c>
      <c r="E57" s="19">
        <f t="shared" si="8"/>
        <v>97.6113921667433</v>
      </c>
    </row>
    <row r="58" spans="1:5" ht="15" customHeight="1" x14ac:dyDescent="0.3">
      <c r="A58" s="17" t="s">
        <v>51</v>
      </c>
      <c r="B58" s="18">
        <f>[7]SCF!C54</f>
        <v>1008200</v>
      </c>
      <c r="C58" s="18">
        <v>943052.63</v>
      </c>
      <c r="D58" s="18">
        <f t="shared" si="6"/>
        <v>65147.369999999995</v>
      </c>
      <c r="E58" s="19">
        <f t="shared" si="8"/>
        <v>6.4617506447133506</v>
      </c>
    </row>
    <row r="59" spans="1:5" ht="15" customHeight="1" x14ac:dyDescent="0.3">
      <c r="A59" s="17" t="s">
        <v>52</v>
      </c>
      <c r="B59" s="18">
        <f>[7]SCF!C55</f>
        <v>21612892</v>
      </c>
      <c r="C59" s="18">
        <v>5261739.05</v>
      </c>
      <c r="D59" s="18">
        <f t="shared" si="6"/>
        <v>16351152.949999999</v>
      </c>
      <c r="E59" s="19">
        <f t="shared" si="8"/>
        <v>75.654627571358787</v>
      </c>
    </row>
    <row r="60" spans="1:5" ht="15" customHeight="1" x14ac:dyDescent="0.3">
      <c r="A60" s="17" t="s">
        <v>53</v>
      </c>
      <c r="B60" s="18">
        <f>[7]SCF!C56</f>
        <v>4717850</v>
      </c>
      <c r="C60" s="18">
        <v>2552152.02</v>
      </c>
      <c r="D60" s="18">
        <f t="shared" si="6"/>
        <v>2165697.98</v>
      </c>
      <c r="E60" s="19">
        <f t="shared" si="8"/>
        <v>45.904341596277966</v>
      </c>
    </row>
    <row r="61" spans="1:5" ht="15" customHeight="1" x14ac:dyDescent="0.3">
      <c r="A61" s="17" t="s">
        <v>54</v>
      </c>
      <c r="B61" s="18">
        <f>[7]SCF!C57</f>
        <v>13175719</v>
      </c>
      <c r="C61" s="18">
        <v>8813886.0500000007</v>
      </c>
      <c r="D61" s="18">
        <f t="shared" si="6"/>
        <v>4361832.9499999993</v>
      </c>
      <c r="E61" s="19">
        <f t="shared" si="8"/>
        <v>33.105084815485206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[7]SCF!C60</f>
        <v>59484489</v>
      </c>
      <c r="C63" s="18">
        <v>16857208</v>
      </c>
      <c r="D63" s="18">
        <f t="shared" ref="D63:D67" si="9">C63-B63</f>
        <v>-42627281</v>
      </c>
      <c r="E63" s="19">
        <f t="shared" ref="E63:E67" si="10">IFERROR(+D63/B63*100,0)</f>
        <v>-71.661170359889965</v>
      </c>
    </row>
    <row r="64" spans="1:5" x14ac:dyDescent="0.3">
      <c r="A64" s="24" t="s">
        <v>57</v>
      </c>
      <c r="B64" s="18">
        <f>[7]SCF!C61</f>
        <v>59370525</v>
      </c>
      <c r="C64" s="18">
        <v>30862934.289999999</v>
      </c>
      <c r="D64" s="18">
        <f t="shared" si="9"/>
        <v>-28507590.710000001</v>
      </c>
      <c r="E64" s="19">
        <f t="shared" si="10"/>
        <v>-48.01640327418361</v>
      </c>
    </row>
    <row r="65" spans="1:5" ht="15" customHeight="1" x14ac:dyDescent="0.3">
      <c r="A65" s="24" t="s">
        <v>58</v>
      </c>
      <c r="B65" s="18">
        <f>[7]SCF!C62</f>
        <v>0</v>
      </c>
      <c r="C65" s="18">
        <v>26285050.280000001</v>
      </c>
      <c r="D65" s="18">
        <f t="shared" si="9"/>
        <v>26285050.280000001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[7]SCF!C63</f>
        <v>0</v>
      </c>
      <c r="C66" s="18">
        <v>2561810.4</v>
      </c>
      <c r="D66" s="18">
        <f t="shared" si="9"/>
        <v>2561810.4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[7]SCF!C64</f>
        <v>0</v>
      </c>
      <c r="C67" s="18">
        <v>35473025.799999997</v>
      </c>
      <c r="D67" s="18">
        <f t="shared" si="9"/>
        <v>35473025.799999997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118855014</v>
      </c>
      <c r="C68" s="31">
        <v>112040028.77</v>
      </c>
      <c r="D68" s="31">
        <f t="shared" ref="D68" si="11">+C68-B68</f>
        <v>-6814985.2300000042</v>
      </c>
      <c r="E68" s="32">
        <f t="shared" ref="E68" si="12">+D68/B68*100</f>
        <v>-5.7338643113533303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[7]SCF!C67</f>
        <v>102568353</v>
      </c>
      <c r="C70" s="15">
        <v>43188048.719999999</v>
      </c>
      <c r="D70" s="15">
        <f t="shared" ref="D70:D82" si="13">+C70-B70</f>
        <v>-59380304.280000001</v>
      </c>
      <c r="E70" s="16">
        <f t="shared" ref="E70:E82" si="14">+D70/B70*100</f>
        <v>-57.893397469295429</v>
      </c>
    </row>
    <row r="71" spans="1:5" ht="15" customHeight="1" x14ac:dyDescent="0.3">
      <c r="A71" s="17" t="s">
        <v>14</v>
      </c>
      <c r="B71" s="18">
        <f>[7]SCF!C68</f>
        <v>102568353</v>
      </c>
      <c r="C71" s="18">
        <v>34557930.240000002</v>
      </c>
      <c r="D71" s="18">
        <f t="shared" si="13"/>
        <v>-68010422.75999999</v>
      </c>
      <c r="E71" s="19">
        <f t="shared" ref="E71:E81" si="15">IFERROR(+D71/B71*100,0)</f>
        <v>-66.307414295713599</v>
      </c>
    </row>
    <row r="72" spans="1:5" ht="15" customHeight="1" x14ac:dyDescent="0.3">
      <c r="A72" s="17" t="s">
        <v>15</v>
      </c>
      <c r="B72" s="18">
        <f>[7]SCF!C69</f>
        <v>0</v>
      </c>
      <c r="C72" s="18">
        <v>333204.44</v>
      </c>
      <c r="D72" s="18">
        <f t="shared" si="13"/>
        <v>333204.44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[7]SCF!C70</f>
        <v>0</v>
      </c>
      <c r="C73" s="18">
        <v>112.17999999999998</v>
      </c>
      <c r="D73" s="18">
        <f t="shared" si="13"/>
        <v>112.17999999999998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[7]SCF!C71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[7]SCF!C72</f>
        <v>0</v>
      </c>
      <c r="C75" s="18">
        <v>8296801.8600000003</v>
      </c>
      <c r="D75" s="18">
        <f t="shared" si="13"/>
        <v>8296801.8600000003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[7]SCF!C73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[7]SCF!C74</f>
        <v>45253452</v>
      </c>
      <c r="C77" s="18">
        <v>2458560.2399999998</v>
      </c>
      <c r="D77" s="18">
        <f t="shared" ref="D77:D81" si="16">C77-B77</f>
        <v>-42794891.759999998</v>
      </c>
      <c r="E77" s="19">
        <f t="shared" si="15"/>
        <v>-94.567132160437168</v>
      </c>
    </row>
    <row r="78" spans="1:5" x14ac:dyDescent="0.3">
      <c r="A78" s="24" t="s">
        <v>66</v>
      </c>
      <c r="B78" s="18">
        <f>[7]SCF!C75</f>
        <v>0</v>
      </c>
      <c r="C78" s="18">
        <v>0</v>
      </c>
      <c r="D78" s="18">
        <f t="shared" si="16"/>
        <v>0</v>
      </c>
      <c r="E78" s="19">
        <f t="shared" si="15"/>
        <v>0</v>
      </c>
    </row>
    <row r="79" spans="1:5" ht="15" customHeight="1" x14ac:dyDescent="0.3">
      <c r="A79" s="24" t="s">
        <v>67</v>
      </c>
      <c r="B79" s="18">
        <f>[7]SCF!C76</f>
        <v>0</v>
      </c>
      <c r="C79" s="18">
        <v>17380800.260000002</v>
      </c>
      <c r="D79" s="18">
        <f t="shared" si="16"/>
        <v>17380800.260000002</v>
      </c>
      <c r="E79" s="19">
        <f t="shared" si="15"/>
        <v>0</v>
      </c>
    </row>
    <row r="80" spans="1:5" x14ac:dyDescent="0.3">
      <c r="A80" s="24" t="s">
        <v>68</v>
      </c>
      <c r="B80" s="18">
        <f>[7]SCF!C77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[7]SCF!C78</f>
        <v>0</v>
      </c>
      <c r="C81" s="18">
        <v>9839796</v>
      </c>
      <c r="D81" s="18">
        <f t="shared" si="16"/>
        <v>9839796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147821805</v>
      </c>
      <c r="C82" s="31">
        <v>72867205.219999999</v>
      </c>
      <c r="D82" s="31">
        <f t="shared" si="13"/>
        <v>-74954599.780000001</v>
      </c>
      <c r="E82" s="32">
        <f t="shared" si="14"/>
        <v>-50.706050964538022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[7]SCF!C81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[7]SCF!C82</f>
        <v>415861974</v>
      </c>
      <c r="C85" s="18">
        <v>121103580.21000001</v>
      </c>
      <c r="D85" s="18">
        <f t="shared" si="17"/>
        <v>-294758393.78999996</v>
      </c>
      <c r="E85" s="19">
        <f t="shared" si="18"/>
        <v>-70.878900264634424</v>
      </c>
    </row>
    <row r="86" spans="1:5" ht="15" customHeight="1" x14ac:dyDescent="0.3">
      <c r="A86" s="24" t="s">
        <v>74</v>
      </c>
      <c r="B86" s="18">
        <f>[7]SCF!C83</f>
        <v>0</v>
      </c>
      <c r="C86" s="18">
        <v>0</v>
      </c>
      <c r="D86" s="18">
        <f t="shared" si="17"/>
        <v>0</v>
      </c>
      <c r="E86" s="19">
        <f t="shared" si="18"/>
        <v>0</v>
      </c>
    </row>
    <row r="87" spans="1:5" ht="15" customHeight="1" x14ac:dyDescent="0.3">
      <c r="A87" s="30" t="s">
        <v>75</v>
      </c>
      <c r="B87" s="33">
        <f>+B84+B85+B86</f>
        <v>415861974</v>
      </c>
      <c r="C87" s="31">
        <v>121103580.21000001</v>
      </c>
      <c r="D87" s="31">
        <f t="shared" si="17"/>
        <v>-294758393.78999996</v>
      </c>
      <c r="E87" s="32">
        <f>+D87/B87*100</f>
        <v>-70.878900264634424</v>
      </c>
    </row>
    <row r="88" spans="1:5" ht="18" customHeight="1" x14ac:dyDescent="0.3">
      <c r="A88" s="25" t="s">
        <v>76</v>
      </c>
      <c r="B88" s="27">
        <f>+B45+B46+B68+B82+B87</f>
        <v>6130369788</v>
      </c>
      <c r="C88" s="27">
        <v>3011609676.8499999</v>
      </c>
      <c r="D88" s="27">
        <f t="shared" si="17"/>
        <v>-3118760111.1500001</v>
      </c>
      <c r="E88" s="28">
        <f>+D88/B88*100</f>
        <v>-50.873931247261325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[7]SCF!C88</f>
        <v>173850926</v>
      </c>
      <c r="C91" s="18">
        <v>45744553.659999996</v>
      </c>
      <c r="D91" s="18">
        <f t="shared" ref="D91:D98" si="19">+C91-B91</f>
        <v>-128106372.34</v>
      </c>
      <c r="E91" s="19">
        <f>IFERROR(+D91/B91*100,0)</f>
        <v>-73.687483459248298</v>
      </c>
    </row>
    <row r="92" spans="1:5" ht="15" customHeight="1" x14ac:dyDescent="0.3">
      <c r="A92" s="24" t="s">
        <v>79</v>
      </c>
      <c r="B92" s="18">
        <f>[7]SCF!C89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[7]SCF!C90</f>
        <v>14400000</v>
      </c>
      <c r="C93" s="18">
        <v>0</v>
      </c>
      <c r="D93" s="18">
        <f t="shared" si="19"/>
        <v>-14400000</v>
      </c>
      <c r="E93" s="19">
        <f t="shared" si="20"/>
        <v>-100</v>
      </c>
    </row>
    <row r="94" spans="1:5" ht="15" customHeight="1" x14ac:dyDescent="0.3">
      <c r="A94" s="24" t="s">
        <v>81</v>
      </c>
      <c r="B94" s="18">
        <f>[7]SCF!C91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[7]SCF!C92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[7]SCF!C93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[7]SCF!C94</f>
        <v>0</v>
      </c>
      <c r="C97" s="18">
        <v>1627114.22</v>
      </c>
      <c r="D97" s="18">
        <f t="shared" si="19"/>
        <v>1627114.22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188250926</v>
      </c>
      <c r="C98" s="31">
        <v>47371667.879999995</v>
      </c>
      <c r="D98" s="31">
        <f t="shared" si="19"/>
        <v>-140879258.12</v>
      </c>
      <c r="E98" s="32">
        <f t="shared" ref="E98" si="21">+D98/B98*100</f>
        <v>-74.835891176439688</v>
      </c>
    </row>
    <row r="99" spans="1:5" ht="15" customHeight="1" x14ac:dyDescent="0.3">
      <c r="A99" s="34" t="s">
        <v>86</v>
      </c>
      <c r="B99" s="35">
        <f>+B42-B88-B98</f>
        <v>-123251936</v>
      </c>
      <c r="C99" s="36">
        <v>-283053221.4600004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[7]SCF!$C$97</f>
        <v>302051995</v>
      </c>
      <c r="C100" s="18">
        <v>453100186.37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178800059</v>
      </c>
      <c r="C101" s="36">
        <v>170046964.90999961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MORESCO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+[8]SCF!$C$2</f>
        <v>MORESCO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[8]SCF!C12</f>
        <v>2621398319</v>
      </c>
      <c r="C16" s="15">
        <v>1348779559.3899999</v>
      </c>
      <c r="D16" s="15">
        <f>+C16-B16</f>
        <v>-1272618759.6100001</v>
      </c>
      <c r="E16" s="16">
        <f t="shared" ref="E16:E42" si="0">+D16/B16*100</f>
        <v>-48.547324929065852</v>
      </c>
    </row>
    <row r="17" spans="1:5" ht="15" customHeight="1" x14ac:dyDescent="0.3">
      <c r="A17" s="17" t="s">
        <v>11</v>
      </c>
      <c r="B17" s="18">
        <f>[8]SCF!C13</f>
        <v>2183886234</v>
      </c>
      <c r="C17" s="18">
        <v>1152266852.0999999</v>
      </c>
      <c r="D17" s="18">
        <f t="shared" ref="D17:D42" si="1">+C17-B17</f>
        <v>-1031619381.9000001</v>
      </c>
      <c r="E17" s="19">
        <f t="shared" ref="E17:E18" si="2">IFERROR(+D17/B17*100,0)</f>
        <v>-47.237780331189178</v>
      </c>
    </row>
    <row r="18" spans="1:5" ht="15" customHeight="1" x14ac:dyDescent="0.3">
      <c r="A18" s="17" t="s">
        <v>12</v>
      </c>
      <c r="B18" s="18">
        <f>[8]SCF!C14</f>
        <v>120495008</v>
      </c>
      <c r="C18" s="18">
        <v>46194438.059999995</v>
      </c>
      <c r="D18" s="18">
        <f t="shared" si="1"/>
        <v>-74300569.939999998</v>
      </c>
      <c r="E18" s="19">
        <f t="shared" si="2"/>
        <v>-61.662778544319444</v>
      </c>
    </row>
    <row r="19" spans="1:5" ht="15" customHeight="1" x14ac:dyDescent="0.3">
      <c r="A19" s="20" t="s">
        <v>13</v>
      </c>
      <c r="B19" s="15">
        <f>[8]SCF!C15</f>
        <v>42257654</v>
      </c>
      <c r="C19" s="21">
        <v>18431631.09</v>
      </c>
      <c r="D19" s="21">
        <f t="shared" si="1"/>
        <v>-23826022.91</v>
      </c>
      <c r="E19" s="22">
        <f t="shared" si="0"/>
        <v>-56.382739349420582</v>
      </c>
    </row>
    <row r="20" spans="1:5" ht="15" customHeight="1" x14ac:dyDescent="0.3">
      <c r="A20" s="23" t="s">
        <v>14</v>
      </c>
      <c r="B20" s="18">
        <f>[8]SCF!C16</f>
        <v>33127245</v>
      </c>
      <c r="C20" s="18">
        <v>14768460.359999999</v>
      </c>
      <c r="D20" s="18">
        <f t="shared" si="1"/>
        <v>-18358784.640000001</v>
      </c>
      <c r="E20" s="19">
        <f t="shared" ref="E20:E28" si="3">IFERROR(+D20/B20*100,0)</f>
        <v>-55.418990139385272</v>
      </c>
    </row>
    <row r="21" spans="1:5" ht="15" customHeight="1" x14ac:dyDescent="0.3">
      <c r="A21" s="23" t="s">
        <v>15</v>
      </c>
      <c r="B21" s="18">
        <f>[8]SCF!C17</f>
        <v>346475</v>
      </c>
      <c r="C21" s="18">
        <v>139140.29999999999</v>
      </c>
      <c r="D21" s="18">
        <f t="shared" si="1"/>
        <v>-207334.7</v>
      </c>
      <c r="E21" s="19">
        <f t="shared" si="3"/>
        <v>-59.841171801717294</v>
      </c>
    </row>
    <row r="22" spans="1:5" ht="15" customHeight="1" x14ac:dyDescent="0.3">
      <c r="A22" s="23" t="s">
        <v>16</v>
      </c>
      <c r="B22" s="18">
        <f>[8]SCF!C18</f>
        <v>1747</v>
      </c>
      <c r="C22" s="18">
        <v>463.59</v>
      </c>
      <c r="D22" s="18">
        <f t="shared" si="1"/>
        <v>-1283.4100000000001</v>
      </c>
      <c r="E22" s="19">
        <f t="shared" si="3"/>
        <v>-73.46365197481397</v>
      </c>
    </row>
    <row r="23" spans="1:5" ht="15" customHeight="1" x14ac:dyDescent="0.3">
      <c r="A23" s="23" t="s">
        <v>17</v>
      </c>
      <c r="B23" s="18">
        <f>[8]SCF!C19</f>
        <v>68821</v>
      </c>
      <c r="C23" s="18">
        <v>25175.96</v>
      </c>
      <c r="D23" s="18">
        <f t="shared" si="1"/>
        <v>-43645.04</v>
      </c>
      <c r="E23" s="19">
        <f t="shared" si="3"/>
        <v>-63.418200839859928</v>
      </c>
    </row>
    <row r="24" spans="1:5" ht="15" customHeight="1" x14ac:dyDescent="0.3">
      <c r="A24" s="23" t="s">
        <v>18</v>
      </c>
      <c r="B24" s="18">
        <f>[8]SCF!C20</f>
        <v>8713366</v>
      </c>
      <c r="C24" s="18">
        <v>3498390.8800000004</v>
      </c>
      <c r="D24" s="18">
        <f t="shared" si="1"/>
        <v>-5214975.1199999992</v>
      </c>
      <c r="E24" s="19">
        <f t="shared" si="3"/>
        <v>-59.850293445724631</v>
      </c>
    </row>
    <row r="25" spans="1:5" ht="15" customHeight="1" x14ac:dyDescent="0.3">
      <c r="A25" s="23" t="s">
        <v>19</v>
      </c>
      <c r="B25" s="18">
        <f>[8]SCF!C21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[8]SCF!C22</f>
        <v>18644199</v>
      </c>
      <c r="C26" s="18">
        <v>90531.05</v>
      </c>
      <c r="D26" s="18">
        <f t="shared" si="1"/>
        <v>-18553667.949999999</v>
      </c>
      <c r="E26" s="19">
        <f t="shared" si="3"/>
        <v>-99.514427785285918</v>
      </c>
    </row>
    <row r="27" spans="1:5" ht="15" customHeight="1" x14ac:dyDescent="0.3">
      <c r="A27" s="17" t="s">
        <v>21</v>
      </c>
      <c r="B27" s="18">
        <f>[8]SCF!C23</f>
        <v>248890291</v>
      </c>
      <c r="C27" s="18">
        <v>129607131.44</v>
      </c>
      <c r="D27" s="18">
        <f t="shared" si="1"/>
        <v>-119283159.56</v>
      </c>
      <c r="E27" s="19">
        <f t="shared" si="3"/>
        <v>-47.925999475809206</v>
      </c>
    </row>
    <row r="28" spans="1:5" ht="15" customHeight="1" x14ac:dyDescent="0.3">
      <c r="A28" s="17" t="s">
        <v>22</v>
      </c>
      <c r="B28" s="18">
        <f>[8]SCF!C24</f>
        <v>7224933</v>
      </c>
      <c r="C28" s="18">
        <v>2188975.65</v>
      </c>
      <c r="D28" s="18">
        <f t="shared" si="1"/>
        <v>-5035957.3499999996</v>
      </c>
      <c r="E28" s="19">
        <f t="shared" si="3"/>
        <v>-69.702478209832535</v>
      </c>
    </row>
    <row r="29" spans="1:5" ht="15" customHeight="1" x14ac:dyDescent="0.3">
      <c r="A29" s="14" t="s">
        <v>23</v>
      </c>
      <c r="B29" s="15">
        <f>[8]SCF!C25</f>
        <v>191593803</v>
      </c>
      <c r="C29" s="15">
        <v>19728252.689999998</v>
      </c>
      <c r="D29" s="15">
        <f t="shared" si="1"/>
        <v>-171865550.31</v>
      </c>
      <c r="E29" s="16">
        <f t="shared" si="0"/>
        <v>-89.703084138895662</v>
      </c>
    </row>
    <row r="30" spans="1:5" ht="15" customHeight="1" x14ac:dyDescent="0.3">
      <c r="A30" s="17" t="s">
        <v>24</v>
      </c>
      <c r="B30" s="18">
        <f>[8]SCF!C26</f>
        <v>14335209</v>
      </c>
      <c r="C30" s="18">
        <v>6515312.8199999994</v>
      </c>
      <c r="D30" s="18">
        <f t="shared" si="1"/>
        <v>-7819896.1800000006</v>
      </c>
      <c r="E30" s="19">
        <f t="shared" ref="E30:E32" si="4">IFERROR(+D30/B30*100,0)</f>
        <v>-54.550276734716604</v>
      </c>
    </row>
    <row r="31" spans="1:5" ht="15" customHeight="1" x14ac:dyDescent="0.3">
      <c r="A31" s="17" t="s">
        <v>25</v>
      </c>
      <c r="B31" s="18">
        <f>[8]SCF!C27</f>
        <v>5090310</v>
      </c>
      <c r="C31" s="18">
        <v>102048.72</v>
      </c>
      <c r="D31" s="18">
        <f t="shared" si="1"/>
        <v>-4988261.28</v>
      </c>
      <c r="E31" s="19">
        <f t="shared" si="4"/>
        <v>-97.995235653624249</v>
      </c>
    </row>
    <row r="32" spans="1:5" x14ac:dyDescent="0.3">
      <c r="A32" s="17" t="s">
        <v>26</v>
      </c>
      <c r="B32" s="18">
        <f>[8]SCF!C28</f>
        <v>172168284</v>
      </c>
      <c r="C32" s="18">
        <v>13110891.149999999</v>
      </c>
      <c r="D32" s="18">
        <f t="shared" si="1"/>
        <v>-159057392.84999999</v>
      </c>
      <c r="E32" s="19">
        <f t="shared" si="4"/>
        <v>-92.384839503889111</v>
      </c>
    </row>
    <row r="33" spans="1:5" x14ac:dyDescent="0.3">
      <c r="A33" s="14" t="s">
        <v>27</v>
      </c>
      <c r="B33" s="15">
        <f>[8]SCF!C29</f>
        <v>271808380</v>
      </c>
      <c r="C33" s="15">
        <v>0</v>
      </c>
      <c r="D33" s="15">
        <f t="shared" si="1"/>
        <v>-271808380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[8]SCF!C30</f>
        <v>95000000</v>
      </c>
      <c r="C34" s="18">
        <v>0</v>
      </c>
      <c r="D34" s="18">
        <f t="shared" si="1"/>
        <v>-95000000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[8]SCF!C31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[8]SCF!C32</f>
        <v>176808380</v>
      </c>
      <c r="C36" s="18">
        <v>0</v>
      </c>
      <c r="D36" s="18">
        <f t="shared" si="1"/>
        <v>-176808380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[8]SCF!C33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[8]SCF!C34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[8]SCF!C35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[8]SCF!C36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[8]SCF!C37</f>
        <v>26888233</v>
      </c>
      <c r="C41" s="18">
        <v>5213689.04</v>
      </c>
      <c r="D41" s="18">
        <f t="shared" si="1"/>
        <v>-21674543.960000001</v>
      </c>
      <c r="E41" s="19">
        <f t="shared" si="5"/>
        <v>-80.609774394620885</v>
      </c>
    </row>
    <row r="42" spans="1:5" ht="15" customHeight="1" x14ac:dyDescent="0.3">
      <c r="A42" s="25" t="s">
        <v>36</v>
      </c>
      <c r="B42" s="26">
        <f>[8]SCF!C38</f>
        <v>3111688735</v>
      </c>
      <c r="C42" s="27">
        <v>1373721501.1199999</v>
      </c>
      <c r="D42" s="27">
        <f t="shared" si="1"/>
        <v>-1737967233.8800001</v>
      </c>
      <c r="E42" s="28">
        <f t="shared" si="0"/>
        <v>-55.852862605809449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[8]SCF!C41</f>
        <v>1929564625</v>
      </c>
      <c r="C45" s="18">
        <v>1028111851.03</v>
      </c>
      <c r="D45" s="18">
        <f>C45-B45</f>
        <v>-901452773.97000003</v>
      </c>
      <c r="E45" s="19">
        <f>IFERROR(+D45/B45*100,0)</f>
        <v>-46.717936382669748</v>
      </c>
    </row>
    <row r="46" spans="1:5" ht="15" customHeight="1" x14ac:dyDescent="0.3">
      <c r="A46" s="14" t="s">
        <v>39</v>
      </c>
      <c r="B46" s="15">
        <f>[8]SCF!C42</f>
        <v>246436873</v>
      </c>
      <c r="C46" s="15">
        <v>86179533.270000011</v>
      </c>
      <c r="D46" s="15">
        <f t="shared" ref="D46:D61" si="6">+B46-C46</f>
        <v>160257339.72999999</v>
      </c>
      <c r="E46" s="16">
        <f t="shared" ref="E46" si="7">+D46/B46*100</f>
        <v>65.0297732555631</v>
      </c>
    </row>
    <row r="47" spans="1:5" ht="15" customHeight="1" x14ac:dyDescent="0.3">
      <c r="A47" s="17" t="s">
        <v>40</v>
      </c>
      <c r="B47" s="18">
        <f>[8]SCF!C43</f>
        <v>75410421</v>
      </c>
      <c r="C47" s="18">
        <v>27869222.839999996</v>
      </c>
      <c r="D47" s="18">
        <f t="shared" si="6"/>
        <v>47541198.160000004</v>
      </c>
      <c r="E47" s="19">
        <f t="shared" ref="E47:E61" si="8">IFERROR(+D47/B47*100,0)</f>
        <v>63.043273767162766</v>
      </c>
    </row>
    <row r="48" spans="1:5" ht="15" customHeight="1" x14ac:dyDescent="0.3">
      <c r="A48" s="17" t="s">
        <v>41</v>
      </c>
      <c r="B48" s="18">
        <f>[8]SCF!C44</f>
        <v>6602219</v>
      </c>
      <c r="C48" s="18">
        <v>5038261.16</v>
      </c>
      <c r="D48" s="18">
        <f t="shared" si="6"/>
        <v>1563957.8399999999</v>
      </c>
      <c r="E48" s="19">
        <f t="shared" si="8"/>
        <v>23.688366593110587</v>
      </c>
    </row>
    <row r="49" spans="1:5" ht="15" customHeight="1" x14ac:dyDescent="0.3">
      <c r="A49" s="17" t="s">
        <v>42</v>
      </c>
      <c r="B49" s="18">
        <f>[8]SCF!C45</f>
        <v>26697811</v>
      </c>
      <c r="C49" s="18">
        <v>12044614.48</v>
      </c>
      <c r="D49" s="18">
        <f t="shared" si="6"/>
        <v>14653196.52</v>
      </c>
      <c r="E49" s="19">
        <f t="shared" si="8"/>
        <v>54.885385622064661</v>
      </c>
    </row>
    <row r="50" spans="1:5" ht="15" customHeight="1" x14ac:dyDescent="0.3">
      <c r="A50" s="17" t="s">
        <v>43</v>
      </c>
      <c r="B50" s="18">
        <f>[8]SCF!C46</f>
        <v>1928600</v>
      </c>
      <c r="C50" s="18">
        <v>469099.35000000003</v>
      </c>
      <c r="D50" s="18">
        <f t="shared" si="6"/>
        <v>1459500.65</v>
      </c>
      <c r="E50" s="19">
        <f t="shared" si="8"/>
        <v>75.676690345328211</v>
      </c>
    </row>
    <row r="51" spans="1:5" ht="15" customHeight="1" x14ac:dyDescent="0.3">
      <c r="A51" s="17" t="s">
        <v>44</v>
      </c>
      <c r="B51" s="18">
        <f>[8]SCF!C47</f>
        <v>6666881</v>
      </c>
      <c r="C51" s="18">
        <v>980295.45000000007</v>
      </c>
      <c r="D51" s="18">
        <f t="shared" si="6"/>
        <v>5686585.5499999998</v>
      </c>
      <c r="E51" s="19">
        <f t="shared" si="8"/>
        <v>85.29604098228242</v>
      </c>
    </row>
    <row r="52" spans="1:5" x14ac:dyDescent="0.3">
      <c r="A52" s="17" t="s">
        <v>45</v>
      </c>
      <c r="B52" s="18">
        <f>[8]SCF!C48</f>
        <v>1774590</v>
      </c>
      <c r="C52" s="18">
        <v>973476.89</v>
      </c>
      <c r="D52" s="18">
        <f t="shared" si="6"/>
        <v>801113.11</v>
      </c>
      <c r="E52" s="19">
        <f t="shared" si="8"/>
        <v>45.143560484393582</v>
      </c>
    </row>
    <row r="53" spans="1:5" ht="15" customHeight="1" x14ac:dyDescent="0.3">
      <c r="A53" s="17" t="s">
        <v>46</v>
      </c>
      <c r="B53" s="18">
        <f>[8]SCF!C49</f>
        <v>15315480</v>
      </c>
      <c r="C53" s="18">
        <v>4907873.83</v>
      </c>
      <c r="D53" s="18">
        <f t="shared" si="6"/>
        <v>10407606.17</v>
      </c>
      <c r="E53" s="19">
        <f t="shared" si="8"/>
        <v>67.954815454690291</v>
      </c>
    </row>
    <row r="54" spans="1:5" ht="15" customHeight="1" x14ac:dyDescent="0.3">
      <c r="A54" s="17" t="s">
        <v>47</v>
      </c>
      <c r="B54" s="18">
        <f>[8]SCF!C50</f>
        <v>10322858</v>
      </c>
      <c r="C54" s="18">
        <v>1945468.61</v>
      </c>
      <c r="D54" s="18">
        <f t="shared" si="6"/>
        <v>8377389.3899999997</v>
      </c>
      <c r="E54" s="19">
        <f t="shared" si="8"/>
        <v>81.153779215019711</v>
      </c>
    </row>
    <row r="55" spans="1:5" ht="15" customHeight="1" x14ac:dyDescent="0.3">
      <c r="A55" s="17" t="s">
        <v>48</v>
      </c>
      <c r="B55" s="18">
        <f>[8]SCF!C51</f>
        <v>2964000</v>
      </c>
      <c r="C55" s="18">
        <v>1460550</v>
      </c>
      <c r="D55" s="18">
        <f t="shared" si="6"/>
        <v>1503450</v>
      </c>
      <c r="E55" s="19">
        <f t="shared" si="8"/>
        <v>50.723684210526322</v>
      </c>
    </row>
    <row r="56" spans="1:5" ht="15" customHeight="1" x14ac:dyDescent="0.3">
      <c r="A56" s="17" t="s">
        <v>49</v>
      </c>
      <c r="B56" s="18">
        <f>[8]SCF!C52</f>
        <v>3324000</v>
      </c>
      <c r="C56" s="18">
        <v>1675446.1600000001</v>
      </c>
      <c r="D56" s="18">
        <f t="shared" si="6"/>
        <v>1648553.8399999999</v>
      </c>
      <c r="E56" s="19">
        <f t="shared" si="8"/>
        <v>49.595482551143192</v>
      </c>
    </row>
    <row r="57" spans="1:5" ht="15" customHeight="1" x14ac:dyDescent="0.3">
      <c r="A57" s="17" t="s">
        <v>50</v>
      </c>
      <c r="B57" s="18">
        <f>[8]SCF!C53</f>
        <v>62123762</v>
      </c>
      <c r="C57" s="18">
        <v>20175496.310000002</v>
      </c>
      <c r="D57" s="18">
        <f t="shared" si="6"/>
        <v>41948265.689999998</v>
      </c>
      <c r="E57" s="19">
        <f t="shared" si="8"/>
        <v>67.523704842601134</v>
      </c>
    </row>
    <row r="58" spans="1:5" ht="15" customHeight="1" x14ac:dyDescent="0.3">
      <c r="A58" s="17" t="s">
        <v>51</v>
      </c>
      <c r="B58" s="18">
        <f>[8]SCF!C54</f>
        <v>4126930</v>
      </c>
      <c r="C58" s="18">
        <v>844900</v>
      </c>
      <c r="D58" s="18">
        <f t="shared" si="6"/>
        <v>3282030</v>
      </c>
      <c r="E58" s="19">
        <f t="shared" si="8"/>
        <v>79.527154567681052</v>
      </c>
    </row>
    <row r="59" spans="1:5" ht="15" customHeight="1" x14ac:dyDescent="0.3">
      <c r="A59" s="17" t="s">
        <v>52</v>
      </c>
      <c r="B59" s="18">
        <f>[8]SCF!C55</f>
        <v>23965820</v>
      </c>
      <c r="C59" s="18">
        <v>6387974.3399999999</v>
      </c>
      <c r="D59" s="18">
        <f t="shared" si="6"/>
        <v>17577845.66</v>
      </c>
      <c r="E59" s="19">
        <f t="shared" si="8"/>
        <v>73.345479770773551</v>
      </c>
    </row>
    <row r="60" spans="1:5" ht="15" customHeight="1" x14ac:dyDescent="0.3">
      <c r="A60" s="17" t="s">
        <v>53</v>
      </c>
      <c r="B60" s="18">
        <f>[8]SCF!C56</f>
        <v>3213501</v>
      </c>
      <c r="C60" s="18">
        <v>676068.36999999988</v>
      </c>
      <c r="D60" s="18">
        <f t="shared" si="6"/>
        <v>2537432.63</v>
      </c>
      <c r="E60" s="19">
        <f t="shared" si="8"/>
        <v>78.961625653765154</v>
      </c>
    </row>
    <row r="61" spans="1:5" ht="15" customHeight="1" x14ac:dyDescent="0.3">
      <c r="A61" s="17" t="s">
        <v>54</v>
      </c>
      <c r="B61" s="18">
        <f>[8]SCF!C57</f>
        <v>2000000</v>
      </c>
      <c r="C61" s="18">
        <v>730785.48</v>
      </c>
      <c r="D61" s="18">
        <f t="shared" si="6"/>
        <v>1269214.52</v>
      </c>
      <c r="E61" s="19">
        <f t="shared" si="8"/>
        <v>63.460726000000001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[8]SCF!C60</f>
        <v>65132212</v>
      </c>
      <c r="C63" s="18">
        <v>25176246.329999998</v>
      </c>
      <c r="D63" s="18">
        <f t="shared" ref="D63:D67" si="9">C63-B63</f>
        <v>-39955965.670000002</v>
      </c>
      <c r="E63" s="19">
        <f t="shared" ref="E63:E67" si="10">IFERROR(+D63/B63*100,0)</f>
        <v>-61.345936892178642</v>
      </c>
    </row>
    <row r="64" spans="1:5" x14ac:dyDescent="0.3">
      <c r="A64" s="24" t="s">
        <v>57</v>
      </c>
      <c r="B64" s="18">
        <f>[8]SCF!C61</f>
        <v>76216014</v>
      </c>
      <c r="C64" s="18">
        <v>18936543.829999998</v>
      </c>
      <c r="D64" s="18">
        <f t="shared" si="9"/>
        <v>-57279470.170000002</v>
      </c>
      <c r="E64" s="19">
        <f t="shared" si="10"/>
        <v>-75.15411416031283</v>
      </c>
    </row>
    <row r="65" spans="1:5" ht="15" customHeight="1" x14ac:dyDescent="0.3">
      <c r="A65" s="24" t="s">
        <v>58</v>
      </c>
      <c r="B65" s="18">
        <f>[8]SCF!C62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[8]SCF!C63</f>
        <v>48000000</v>
      </c>
      <c r="C66" s="18">
        <v>18000000</v>
      </c>
      <c r="D66" s="18">
        <f t="shared" si="9"/>
        <v>-30000000</v>
      </c>
      <c r="E66" s="19">
        <f t="shared" si="10"/>
        <v>-62.5</v>
      </c>
    </row>
    <row r="67" spans="1:5" ht="15" customHeight="1" x14ac:dyDescent="0.3">
      <c r="A67" s="24" t="s">
        <v>60</v>
      </c>
      <c r="B67" s="18">
        <f>[8]SCF!C64</f>
        <v>141155083</v>
      </c>
      <c r="C67" s="18">
        <v>25134284.449999999</v>
      </c>
      <c r="D67" s="18">
        <f t="shared" si="9"/>
        <v>-116020798.55</v>
      </c>
      <c r="E67" s="19">
        <f t="shared" si="10"/>
        <v>-82.19385096461599</v>
      </c>
    </row>
    <row r="68" spans="1:5" ht="15" customHeight="1" x14ac:dyDescent="0.3">
      <c r="A68" s="30" t="s">
        <v>61</v>
      </c>
      <c r="B68" s="15">
        <f>+B63+B64+B65+B66+B67</f>
        <v>330503309</v>
      </c>
      <c r="C68" s="31">
        <v>87247074.609999999</v>
      </c>
      <c r="D68" s="31">
        <f t="shared" ref="D68" si="11">+C68-B68</f>
        <v>-243256234.38999999</v>
      </c>
      <c r="E68" s="32">
        <f t="shared" ref="E68" si="12">+D68/B68*100</f>
        <v>-73.601754586366326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[8]SCF!C67</f>
        <v>42257654</v>
      </c>
      <c r="C70" s="15">
        <v>17528108.300000001</v>
      </c>
      <c r="D70" s="15">
        <f t="shared" ref="D70:D82" si="13">+C70-B70</f>
        <v>-24729545.699999999</v>
      </c>
      <c r="E70" s="16">
        <f t="shared" ref="E70:E82" si="14">+D70/B70*100</f>
        <v>-58.520867485923375</v>
      </c>
    </row>
    <row r="71" spans="1:5" ht="15" customHeight="1" x14ac:dyDescent="0.3">
      <c r="A71" s="17" t="s">
        <v>14</v>
      </c>
      <c r="B71" s="18">
        <f>[8]SCF!C68</f>
        <v>33127245</v>
      </c>
      <c r="C71" s="18">
        <v>14008545.65</v>
      </c>
      <c r="D71" s="18">
        <f t="shared" si="13"/>
        <v>-19118699.350000001</v>
      </c>
      <c r="E71" s="19">
        <f t="shared" ref="E71:E81" si="15">IFERROR(+D71/B71*100,0)</f>
        <v>-57.712916815147175</v>
      </c>
    </row>
    <row r="72" spans="1:5" ht="15" customHeight="1" x14ac:dyDescent="0.3">
      <c r="A72" s="17" t="s">
        <v>15</v>
      </c>
      <c r="B72" s="18">
        <f>[8]SCF!C69</f>
        <v>346475</v>
      </c>
      <c r="C72" s="18">
        <v>133642.54</v>
      </c>
      <c r="D72" s="18">
        <f t="shared" si="13"/>
        <v>-212832.46</v>
      </c>
      <c r="E72" s="19">
        <f t="shared" si="15"/>
        <v>-61.427941409914133</v>
      </c>
    </row>
    <row r="73" spans="1:5" ht="15" customHeight="1" x14ac:dyDescent="0.3">
      <c r="A73" s="17" t="s">
        <v>16</v>
      </c>
      <c r="B73" s="18">
        <f>[8]SCF!C70</f>
        <v>1747</v>
      </c>
      <c r="C73" s="18">
        <v>492.15</v>
      </c>
      <c r="D73" s="18">
        <f t="shared" si="13"/>
        <v>-1254.8499999999999</v>
      </c>
      <c r="E73" s="19">
        <f t="shared" si="15"/>
        <v>-71.828849456210648</v>
      </c>
    </row>
    <row r="74" spans="1:5" ht="15" customHeight="1" x14ac:dyDescent="0.3">
      <c r="A74" s="17" t="s">
        <v>64</v>
      </c>
      <c r="B74" s="18">
        <f>[8]SCF!C71</f>
        <v>68821</v>
      </c>
      <c r="C74" s="18">
        <v>25481</v>
      </c>
      <c r="D74" s="18">
        <f t="shared" si="13"/>
        <v>-43340</v>
      </c>
      <c r="E74" s="19">
        <f t="shared" si="15"/>
        <v>-62.974964037139827</v>
      </c>
    </row>
    <row r="75" spans="1:5" ht="15" customHeight="1" x14ac:dyDescent="0.3">
      <c r="A75" s="17" t="s">
        <v>18</v>
      </c>
      <c r="B75" s="18">
        <f>[8]SCF!C72</f>
        <v>8713366</v>
      </c>
      <c r="C75" s="18">
        <v>3359946.96</v>
      </c>
      <c r="D75" s="18">
        <f t="shared" si="13"/>
        <v>-5353419.04</v>
      </c>
      <c r="E75" s="19">
        <f t="shared" si="15"/>
        <v>-61.439161857771154</v>
      </c>
    </row>
    <row r="76" spans="1:5" ht="15" customHeight="1" x14ac:dyDescent="0.3">
      <c r="A76" s="17" t="s">
        <v>19</v>
      </c>
      <c r="B76" s="18">
        <f>[8]SCF!C73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[8]SCF!C74</f>
        <v>18644199</v>
      </c>
      <c r="C77" s="18">
        <v>546789.19000000018</v>
      </c>
      <c r="D77" s="18">
        <f t="shared" ref="D77:D81" si="16">C77-B77</f>
        <v>-18097409.809999999</v>
      </c>
      <c r="E77" s="19">
        <f t="shared" si="15"/>
        <v>-97.067242255888814</v>
      </c>
    </row>
    <row r="78" spans="1:5" x14ac:dyDescent="0.3">
      <c r="A78" s="24" t="s">
        <v>66</v>
      </c>
      <c r="B78" s="18">
        <f>[8]SCF!C75</f>
        <v>248890291</v>
      </c>
      <c r="C78" s="18">
        <v>113037781.48999999</v>
      </c>
      <c r="D78" s="18">
        <f t="shared" si="16"/>
        <v>-135852509.50999999</v>
      </c>
      <c r="E78" s="19">
        <f t="shared" si="15"/>
        <v>-54.583290076992199</v>
      </c>
    </row>
    <row r="79" spans="1:5" ht="15" customHeight="1" x14ac:dyDescent="0.3">
      <c r="A79" s="24" t="s">
        <v>67</v>
      </c>
      <c r="B79" s="18">
        <f>[8]SCF!C76</f>
        <v>15881933</v>
      </c>
      <c r="C79" s="18">
        <v>6091418.6600000001</v>
      </c>
      <c r="D79" s="18">
        <f t="shared" si="16"/>
        <v>-9790514.3399999999</v>
      </c>
      <c r="E79" s="19">
        <f t="shared" si="15"/>
        <v>-61.645609133346682</v>
      </c>
    </row>
    <row r="80" spans="1:5" x14ac:dyDescent="0.3">
      <c r="A80" s="24" t="s">
        <v>68</v>
      </c>
      <c r="B80" s="18">
        <f>[8]SCF!C77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[8]SCF!C78</f>
        <v>26888233</v>
      </c>
      <c r="C81" s="18">
        <v>143200</v>
      </c>
      <c r="D81" s="18">
        <f t="shared" si="16"/>
        <v>-26745033</v>
      </c>
      <c r="E81" s="19">
        <f t="shared" si="15"/>
        <v>-99.467425025660845</v>
      </c>
    </row>
    <row r="82" spans="1:5" ht="15" customHeight="1" x14ac:dyDescent="0.3">
      <c r="A82" s="30" t="s">
        <v>70</v>
      </c>
      <c r="B82" s="15">
        <f>+B70+B77+B78+B79+B80+B81</f>
        <v>352562310</v>
      </c>
      <c r="C82" s="31">
        <v>137347297.63999999</v>
      </c>
      <c r="D82" s="31">
        <f t="shared" si="13"/>
        <v>-215215012.36000001</v>
      </c>
      <c r="E82" s="32">
        <f t="shared" si="14"/>
        <v>-61.043113871133883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[8]SCF!C81</f>
        <v>0</v>
      </c>
      <c r="C84" s="18">
        <v>51777.440000000002</v>
      </c>
      <c r="D84" s="18">
        <f t="shared" ref="D84:D88" si="17">+C84-B84</f>
        <v>51777.440000000002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[8]SCF!C82</f>
        <v>86127960</v>
      </c>
      <c r="C85" s="18">
        <v>2919256.23</v>
      </c>
      <c r="D85" s="18">
        <f t="shared" si="17"/>
        <v>-83208703.769999996</v>
      </c>
      <c r="E85" s="19">
        <f t="shared" si="18"/>
        <v>-96.610559184264901</v>
      </c>
    </row>
    <row r="86" spans="1:5" ht="15" customHeight="1" x14ac:dyDescent="0.3">
      <c r="A86" s="24" t="s">
        <v>74</v>
      </c>
      <c r="B86" s="18">
        <f>[8]SCF!C83</f>
        <v>115258341</v>
      </c>
      <c r="C86" s="18">
        <v>479223.99</v>
      </c>
      <c r="D86" s="18">
        <f t="shared" si="17"/>
        <v>-114779117.01000001</v>
      </c>
      <c r="E86" s="19">
        <f t="shared" si="18"/>
        <v>-99.58421751879979</v>
      </c>
    </row>
    <row r="87" spans="1:5" ht="15" customHeight="1" x14ac:dyDescent="0.3">
      <c r="A87" s="30" t="s">
        <v>75</v>
      </c>
      <c r="B87" s="33">
        <f>+B84+B85+B86</f>
        <v>201386301</v>
      </c>
      <c r="C87" s="31">
        <v>3450257.66</v>
      </c>
      <c r="D87" s="31">
        <f t="shared" si="17"/>
        <v>-197936043.34</v>
      </c>
      <c r="E87" s="32">
        <f>+D87/B87*100</f>
        <v>-98.286746594546173</v>
      </c>
    </row>
    <row r="88" spans="1:5" ht="18" customHeight="1" x14ac:dyDescent="0.3">
      <c r="A88" s="25" t="s">
        <v>76</v>
      </c>
      <c r="B88" s="27">
        <f>+B45+B46+B68+B82+B87</f>
        <v>3060453418</v>
      </c>
      <c r="C88" s="27">
        <v>1342336014.2099998</v>
      </c>
      <c r="D88" s="27">
        <f t="shared" si="17"/>
        <v>-1718117403.7900002</v>
      </c>
      <c r="E88" s="28">
        <f>+D88/B88*100</f>
        <v>-56.139309086847213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[8]SCF!C88</f>
        <v>0</v>
      </c>
      <c r="C91" s="18">
        <v>46194438.059999995</v>
      </c>
      <c r="D91" s="18">
        <f t="shared" ref="D91:D98" si="19">+C91-B91</f>
        <v>46194438.059999995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[8]SCF!C89</f>
        <v>12000000</v>
      </c>
      <c r="C92" s="18">
        <v>0</v>
      </c>
      <c r="D92" s="18">
        <f t="shared" si="19"/>
        <v>-12000000</v>
      </c>
      <c r="E92" s="19">
        <f t="shared" ref="E92:E97" si="20">IFERROR(+D92/B92*100,0)</f>
        <v>-100</v>
      </c>
    </row>
    <row r="93" spans="1:5" ht="15" customHeight="1" x14ac:dyDescent="0.3">
      <c r="A93" s="24" t="s">
        <v>80</v>
      </c>
      <c r="B93" s="18">
        <f>[8]SCF!C90</f>
        <v>24000000</v>
      </c>
      <c r="C93" s="18">
        <v>-57496.709999999992</v>
      </c>
      <c r="D93" s="18">
        <f t="shared" si="19"/>
        <v>-24057496.710000001</v>
      </c>
      <c r="E93" s="19">
        <f t="shared" si="20"/>
        <v>-100.239569625</v>
      </c>
    </row>
    <row r="94" spans="1:5" ht="15" customHeight="1" x14ac:dyDescent="0.3">
      <c r="A94" s="24" t="s">
        <v>81</v>
      </c>
      <c r="B94" s="18">
        <f>[8]SCF!C91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[8]SCF!C92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[8]SCF!C93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[8]SCF!C94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36000000</v>
      </c>
      <c r="C98" s="31">
        <v>46136941.349999994</v>
      </c>
      <c r="D98" s="31">
        <f t="shared" si="19"/>
        <v>10136941.349999994</v>
      </c>
      <c r="E98" s="32">
        <f t="shared" ref="E98" si="21">+D98/B98*100</f>
        <v>28.15817041666665</v>
      </c>
    </row>
    <row r="99" spans="1:5" ht="15" customHeight="1" x14ac:dyDescent="0.3">
      <c r="A99" s="34" t="s">
        <v>86</v>
      </c>
      <c r="B99" s="35">
        <f>+B42-B88-B98</f>
        <v>15235317</v>
      </c>
      <c r="C99" s="36">
        <v>-14751454.439999908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[8]SCF!$C$97</f>
        <v>89796108</v>
      </c>
      <c r="C100" s="18">
        <v>145850777.90000001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105031425</v>
      </c>
      <c r="C101" s="36">
        <v>131099323.4600001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BUSECO</vt:lpstr>
      <vt:lpstr>CAMELCO</vt:lpstr>
      <vt:lpstr>FIBECO</vt:lpstr>
      <vt:lpstr>LANECO</vt:lpstr>
      <vt:lpstr>MOELCI 1</vt:lpstr>
      <vt:lpstr>MOELCI 2</vt:lpstr>
      <vt:lpstr>MORESCO 1</vt:lpstr>
      <vt:lpstr>MORESCO 2</vt:lpstr>
      <vt:lpstr>BUSECO!Print_Titles</vt:lpstr>
      <vt:lpstr>CAMELCO!Print_Titles</vt:lpstr>
      <vt:lpstr>FIBECO!Print_Titles</vt:lpstr>
      <vt:lpstr>LANECO!Print_Titles</vt:lpstr>
      <vt:lpstr>'MOELCI 1'!Print_Titles</vt:lpstr>
      <vt:lpstr>'MOELCI 2'!Print_Titles</vt:lpstr>
      <vt:lpstr>'MORESCO 1'!Print_Titles</vt:lpstr>
      <vt:lpstr>'MORESCO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2024-03-07T08:11:31Z</dcterms:created>
  <dcterms:modified xsi:type="dcterms:W3CDTF">2024-03-07T08:14:21Z</dcterms:modified>
</cp:coreProperties>
</file>